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  <Override PartName="/xl/embeddings/oleObject_3_18.bin" ContentType="application/vnd.openxmlformats-officedocument.oleObject"/>
  <Override PartName="/xl/embeddings/oleObject_3_19.bin" ContentType="application/vnd.openxmlformats-officedocument.oleObject"/>
  <Override PartName="/xl/embeddings/oleObject_3_20.bin" ContentType="application/vnd.openxmlformats-officedocument.oleObject"/>
  <Override PartName="/xl/embeddings/oleObject_3_21.bin" ContentType="application/vnd.openxmlformats-officedocument.oleObject"/>
  <Override PartName="/xl/embeddings/oleObject_3_22.bin" ContentType="application/vnd.openxmlformats-officedocument.oleObject"/>
  <Override PartName="/xl/embeddings/oleObject_3_23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760" activeTab="0"/>
  </bookViews>
  <sheets>
    <sheet name="Mc Elvain &amp; Cave FL factor" sheetId="1" r:id="rId1"/>
    <sheet name="Durand FL factor" sheetId="2" r:id="rId2"/>
    <sheet name="HR = f (Ss, Cw, d50)" sheetId="3" r:id="rId3"/>
    <sheet name="HR deduction" sheetId="4" state="hidden" r:id="rId4"/>
    <sheet name="Re_He" sheetId="5" r:id="rId5"/>
    <sheet name="Ref" sheetId="6" r:id="rId6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<sst xmlns="http://schemas.openxmlformats.org/spreadsheetml/2006/main" count="282" uniqueCount="139">
  <si>
    <t>He =</t>
  </si>
  <si>
    <t xml:space="preserve"> </t>
  </si>
  <si>
    <t>Re</t>
  </si>
  <si>
    <t>Re =</t>
  </si>
  <si>
    <r>
      <t>f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</t>
    </r>
  </si>
  <si>
    <t>[1]</t>
  </si>
  <si>
    <t>Figure C11.3</t>
  </si>
  <si>
    <t>Laminar-turbulent transition Reynolds number for Bingham plastic slurries  [1]</t>
  </si>
  <si>
    <t xml:space="preserve">Laminar-turbulent transition Reynolds number  Rec  as a function Hedstrom number He,  for Bingham plastic slurries   </t>
  </si>
  <si>
    <r>
      <t>Re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</si>
  <si>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r>
      <t xml:space="preserve"> 8*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*D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* V</t>
    </r>
    <r>
      <rPr>
        <vertAlign val="superscript"/>
        <sz val="10"/>
        <rFont val="Arial"/>
        <family val="2"/>
      </rPr>
      <t xml:space="preserve"> (2-n)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[n / (2 + 6n) ]^n  * (K gc)   </t>
    </r>
  </si>
  <si>
    <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</t>
    </r>
    <r>
      <rPr>
        <sz val="10"/>
        <rFont val="System"/>
        <family val="2"/>
      </rPr>
      <t xml:space="preserve"> </t>
    </r>
    <r>
      <rPr>
        <sz val="10"/>
        <rFont val="Symbol"/>
        <family val="1"/>
      </rPr>
      <t>r * t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/ ( </t>
    </r>
    <r>
      <rPr>
        <sz val="10"/>
        <rFont val="Symbol"/>
        <family val="1"/>
      </rPr>
      <t>h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)</t>
    </r>
  </si>
  <si>
    <t>He</t>
  </si>
  <si>
    <t>Piping Handbook</t>
  </si>
  <si>
    <t>Chapter C11</t>
  </si>
  <si>
    <t>Slurry and sludge piping</t>
  </si>
  <si>
    <t>Ramesh L. Gandhi</t>
  </si>
  <si>
    <t>Friction factor for Bingham fluid</t>
  </si>
  <si>
    <t>Volume concentration Cv [%]</t>
  </si>
  <si>
    <t>Fl =</t>
  </si>
  <si>
    <t>Válidez:</t>
  </si>
  <si>
    <t>%</t>
  </si>
  <si>
    <r>
      <t>m</t>
    </r>
    <r>
      <rPr>
        <sz val="10"/>
        <rFont val="Arial"/>
        <family val="2"/>
      </rPr>
      <t>m</t>
    </r>
  </si>
  <si>
    <t>Slurry_Fl, Mc Elvain and Cave</t>
  </si>
  <si>
    <t>Función Fl de Mc Elvain and Cave</t>
  </si>
  <si>
    <t>mm</t>
  </si>
  <si>
    <t xml:space="preserve"> - </t>
  </si>
  <si>
    <t>d =</t>
  </si>
  <si>
    <r>
      <t>d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</si>
  <si>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 [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m] </t>
    </r>
  </si>
  <si>
    <r>
      <t>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</si>
  <si>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</si>
  <si>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2"/>
      </rPr>
      <t>m ≤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≤ 3000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</si>
  <si>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HR factor (Weir)</t>
  </si>
  <si>
    <t xml:space="preserve">HR factor for estimating the head and the efficiency </t>
  </si>
  <si>
    <t>for slurries based on the values for water</t>
  </si>
  <si>
    <t>HR =</t>
  </si>
  <si>
    <t>Head on slurry / head on water</t>
  </si>
  <si>
    <t>Thus, the head developed by a pump when pumping</t>
  </si>
  <si>
    <t>a slurry will be less than when pumping water</t>
  </si>
  <si>
    <t>ER =</t>
  </si>
  <si>
    <t>Efficiency on slurry / Efficiency on water</t>
  </si>
  <si>
    <t>Thus, the efficiency of the pump when pumping</t>
  </si>
  <si>
    <t>Validity</t>
  </si>
  <si>
    <t>Ss =</t>
  </si>
  <si>
    <t>1 - 6</t>
  </si>
  <si>
    <t>Cw =</t>
  </si>
  <si>
    <t xml:space="preserve"> 1- 70%</t>
  </si>
  <si>
    <t xml:space="preserve"> 20 - 10000</t>
  </si>
  <si>
    <t>HR</t>
  </si>
  <si>
    <t>[3]</t>
  </si>
  <si>
    <t>e =</t>
  </si>
  <si>
    <t>References</t>
  </si>
  <si>
    <t xml:space="preserve"> Warman Equipment</t>
  </si>
  <si>
    <t>A guide to centrifugal pump engineering for slurry handling</t>
  </si>
  <si>
    <t>Bulletin WP/E</t>
  </si>
  <si>
    <t>Copy N| 047</t>
  </si>
  <si>
    <t>Australasian version. 2000</t>
  </si>
  <si>
    <t>Warman International Ltd.</t>
  </si>
  <si>
    <t>Warman slurry pumping handbook</t>
  </si>
  <si>
    <t>SS</t>
  </si>
  <si>
    <t>a =</t>
  </si>
  <si>
    <t>b =</t>
  </si>
  <si>
    <t>c =</t>
  </si>
  <si>
    <t>Falta</t>
  </si>
  <si>
    <t xml:space="preserve">SS </t>
  </si>
  <si>
    <t>LSS_C =</t>
  </si>
  <si>
    <t>f(SS, d50)</t>
  </si>
  <si>
    <t>3046*CW^(-1.0019)</t>
  </si>
  <si>
    <t>Error</t>
  </si>
  <si>
    <t>340 - 340 * HR</t>
  </si>
  <si>
    <t xml:space="preserve"> f(CV)</t>
  </si>
  <si>
    <t xml:space="preserve"> f(LHR)</t>
  </si>
  <si>
    <t>Lcw =</t>
  </si>
  <si>
    <t xml:space="preserve"> f(Lcw)</t>
  </si>
  <si>
    <t>( 340 - Lcw )/340</t>
  </si>
  <si>
    <t xml:space="preserve">Lcw </t>
  </si>
  <si>
    <t>LHR =</t>
  </si>
  <si>
    <t>LHR = Lcw</t>
  </si>
  <si>
    <t>1 - LHR/340</t>
  </si>
  <si>
    <t>1 - (N/D) / 340</t>
  </si>
  <si>
    <t>LSS</t>
  </si>
  <si>
    <t>Cw</t>
  </si>
  <si>
    <t>LCw</t>
  </si>
  <si>
    <t xml:space="preserve"> f(Cw)</t>
  </si>
  <si>
    <t>f(SS)</t>
  </si>
  <si>
    <t xml:space="preserve"> -0.3738*SS^4+6.4395*SS^3-41.552*SS^2+146.44*SS-106.98</t>
  </si>
  <si>
    <t>f (LHR)</t>
  </si>
  <si>
    <t xml:space="preserve">LHR = </t>
  </si>
  <si>
    <t>f(LHR)</t>
  </si>
  <si>
    <t>log10(50) =</t>
  </si>
  <si>
    <t>log10(500) =</t>
  </si>
  <si>
    <t>10^(4-0.629488*(Lss/Lcw)*log10(d50/20))</t>
  </si>
  <si>
    <t>.</t>
  </si>
  <si>
    <t>0.0835*ln(d)+0.2329</t>
  </si>
  <si>
    <t>( -0.3738*SS^4+6.4395*SS^3-41.552*SS^2+146.44*SS-106.98)</t>
  </si>
  <si>
    <t>(3046*CW^(-1.0019))</t>
  </si>
  <si>
    <t>10^(4-0.629488*(( -0.3738*SS^4+6.4395*SS^3-41.552*SS^2+146.44*SS-106.98)/(3046*CW^(-1.0019)))*log10(d50/20))</t>
  </si>
  <si>
    <t>Ss 1-6</t>
  </si>
  <si>
    <t>Cw 1- 70%</t>
  </si>
  <si>
    <t>d50 20 - 10000</t>
  </si>
  <si>
    <r>
      <t>L</t>
    </r>
    <r>
      <rPr>
        <vertAlign val="subscript"/>
        <sz val="10"/>
        <rFont val="Microsoft Sans Serif"/>
        <family val="2"/>
      </rPr>
      <t>HR</t>
    </r>
  </si>
  <si>
    <r>
      <t>L</t>
    </r>
    <r>
      <rPr>
        <vertAlign val="subscript"/>
        <sz val="10"/>
        <rFont val="Microsoft Sans Serif"/>
        <family val="2"/>
      </rPr>
      <t>Cw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</si>
  <si>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Microsoft Sans Serif"/>
        <family val="2"/>
      </rPr>
      <t>SS</t>
    </r>
    <r>
      <rPr>
        <sz val="10"/>
        <rFont val="Arial"/>
        <family val="2"/>
      </rPr>
      <t xml:space="preserve"> = f(SS)</t>
    </r>
  </si>
  <si>
    <r>
      <t>L</t>
    </r>
    <r>
      <rPr>
        <vertAlign val="subscript"/>
        <sz val="10"/>
        <rFont val="Microsoft Sans Serif"/>
        <family val="2"/>
      </rPr>
      <t>SS_C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</si>
  <si>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Microsoft Sans Serif"/>
        <family val="2"/>
      </rPr>
      <t>Cw_C</t>
    </r>
    <r>
      <rPr>
        <sz val="10"/>
        <rFont val="Arial"/>
        <family val="2"/>
      </rPr>
      <t xml:space="preserve"> </t>
    </r>
  </si>
  <si>
    <r>
      <t>d</t>
    </r>
    <r>
      <rPr>
        <b/>
        <vertAlign val="subscript"/>
        <sz val="10"/>
        <color indexed="10"/>
        <rFont val="Microsoft Sans Serif"/>
        <family val="2"/>
      </rPr>
      <t>50</t>
    </r>
    <r>
      <rPr>
        <b/>
        <sz val="10"/>
        <color indexed="10"/>
        <rFont val="Microsoft Sans Serif"/>
        <family val="2"/>
      </rPr>
      <t xml:space="preserve">       d</t>
    </r>
  </si>
  <si>
    <r>
      <t>L</t>
    </r>
    <r>
      <rPr>
        <vertAlign val="subscript"/>
        <sz val="10"/>
        <rFont val="Microsoft Sans Serif"/>
        <family val="2"/>
      </rPr>
      <t xml:space="preserve">CW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</si>
  <si>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Microsoft Sans Serif"/>
        <family val="2"/>
      </rPr>
      <t xml:space="preserve">Cw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</si>
  <si>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Microsoft Sans Serif"/>
        <family val="2"/>
      </rPr>
      <t>SS</t>
    </r>
    <r>
      <rPr>
        <sz val="10"/>
        <rFont val="Arial"/>
        <family val="2"/>
      </rPr>
      <t xml:space="preserve"> = </t>
    </r>
  </si>
  <si>
    <r>
      <t>L</t>
    </r>
    <r>
      <rPr>
        <vertAlign val="subscript"/>
        <sz val="10"/>
        <rFont val="Microsoft Sans Serif"/>
        <family val="2"/>
      </rPr>
      <t>ss</t>
    </r>
    <r>
      <rPr>
        <sz val="10"/>
        <rFont val="Arial"/>
        <family val="2"/>
      </rPr>
      <t xml:space="preserve"> =</t>
    </r>
  </si>
  <si>
    <r>
      <t>d</t>
    </r>
    <r>
      <rPr>
        <vertAlign val="subscript"/>
        <sz val="10"/>
        <rFont val="Microsoft Sans Serif"/>
        <family val="2"/>
      </rPr>
      <t xml:space="preserve">50 </t>
    </r>
    <r>
      <rPr>
        <sz val="10"/>
        <rFont val="Arial"/>
        <family val="2"/>
      </rPr>
      <t>=</t>
    </r>
  </si>
  <si>
    <r>
      <t>L</t>
    </r>
    <r>
      <rPr>
        <vertAlign val="subscript"/>
        <sz val="10"/>
        <rFont val="Microsoft Sans Serif"/>
        <family val="2"/>
      </rPr>
      <t xml:space="preserve">CV </t>
    </r>
    <r>
      <rPr>
        <sz val="10"/>
        <rFont val="Arial"/>
        <family val="2"/>
      </rPr>
      <t>=</t>
    </r>
  </si>
  <si>
    <r>
      <t>0.981964*(L</t>
    </r>
    <r>
      <rPr>
        <vertAlign val="subscript"/>
        <sz val="10"/>
        <rFont val="Microsoft Sans Serif"/>
        <family val="2"/>
      </rPr>
      <t>SS</t>
    </r>
    <r>
      <rPr>
        <sz val="10"/>
        <rFont val="Arial"/>
        <family val="2"/>
      </rPr>
      <t>/L</t>
    </r>
    <r>
      <rPr>
        <vertAlign val="subscript"/>
        <sz val="10"/>
        <rFont val="Microsoft Sans Serif"/>
        <family val="2"/>
      </rPr>
      <t>CW</t>
    </r>
    <r>
      <rPr>
        <sz val="10"/>
        <rFont val="Arial"/>
        <family val="2"/>
      </rPr>
      <t>)*(d50 - 20)</t>
    </r>
  </si>
  <si>
    <r>
      <t>L</t>
    </r>
    <r>
      <rPr>
        <vertAlign val="subscript"/>
        <sz val="10"/>
        <rFont val="Microsoft Sans Serif"/>
        <family val="2"/>
      </rPr>
      <t>ss_c</t>
    </r>
    <r>
      <rPr>
        <sz val="10"/>
        <rFont val="Arial"/>
        <family val="2"/>
      </rPr>
      <t xml:space="preserve"> =</t>
    </r>
  </si>
  <si>
    <r>
      <t>L</t>
    </r>
    <r>
      <rPr>
        <vertAlign val="subscript"/>
        <sz val="10"/>
        <rFont val="Microsoft Sans Serif"/>
        <family val="2"/>
      </rPr>
      <t>ss</t>
    </r>
    <r>
      <rPr>
        <sz val="10"/>
        <rFont val="Arial"/>
        <family val="2"/>
      </rPr>
      <t xml:space="preserve"> *log10(/d50/20)/log10(500)</t>
    </r>
  </si>
  <si>
    <r>
      <t>d</t>
    </r>
    <r>
      <rPr>
        <vertAlign val="subscript"/>
        <sz val="10"/>
        <rFont val="Microsoft Sans Serif"/>
        <family val="2"/>
      </rPr>
      <t>LHR</t>
    </r>
    <r>
      <rPr>
        <sz val="10"/>
        <rFont val="Arial"/>
        <family val="2"/>
      </rPr>
      <t xml:space="preserve"> =</t>
    </r>
  </si>
  <si>
    <r>
      <t>1 - d</t>
    </r>
    <r>
      <rPr>
        <vertAlign val="subscript"/>
        <sz val="10"/>
        <color indexed="9"/>
        <rFont val="Microsoft Sans Serif"/>
        <family val="2"/>
      </rPr>
      <t>LHR</t>
    </r>
    <r>
      <rPr>
        <sz val="10"/>
        <color indexed="9"/>
        <rFont val="Microsoft Sans Serif"/>
        <family val="2"/>
      </rPr>
      <t>/340</t>
    </r>
  </si>
  <si>
    <t>Durand FL factor</t>
  </si>
  <si>
    <t>Pipe_Fl_Durand_d50_Cv</t>
  </si>
  <si>
    <t>Función Fl de Durand</t>
  </si>
  <si>
    <t>5 % ≤ Cv ≤ 40 %</t>
  </si>
  <si>
    <t>For particles of closely graded sizing</t>
  </si>
  <si>
    <t>[4]</t>
  </si>
  <si>
    <t>a) Slurries of more widely-graded particle sizing, and / or</t>
  </si>
  <si>
    <r>
      <t xml:space="preserve">b) Slurries of sizin containing significant proportions of particles finer than 100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m </t>
    </r>
  </si>
  <si>
    <r>
      <t>This values provide conservative (high) values fot V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in respect of:</t>
    </r>
  </si>
  <si>
    <t>Figure A5-1. Durand's limitin settling velocity parameter FL.</t>
  </si>
  <si>
    <t>2 % ≤ Cv ≤ 15 %</t>
  </si>
  <si>
    <r>
      <t xml:space="preserve">10 </t>
    </r>
    <r>
      <rPr>
        <sz val="10"/>
        <rFont val="Symbol"/>
        <family val="1"/>
      </rPr>
      <t>m</t>
    </r>
    <r>
      <rPr>
        <sz val="10"/>
        <rFont val="Arial"/>
        <family val="2"/>
      </rPr>
      <t>m ≤ 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≤ 2000 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</si>
  <si>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>due to increasing interference of particles with each other.</t>
  </si>
  <si>
    <r>
      <t>Note. 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increases wuth increasing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, to about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30%.  Beyond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 30%, FL decreases with increasing 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,</t>
    </r>
  </si>
  <si>
    <t>Slurry_Friction_Factor_Bingham_Re_He</t>
  </si>
  <si>
    <t>Slurry_Fl_McElvain_d50_Cv(D50, Cv)</t>
  </si>
  <si>
    <t>Slurry_HR_factor_Ss_Cw_d50(I2, I3, I4)</t>
  </si>
  <si>
    <t>Slurry_Fl_Durand_d50_Cv(D50, Cv)</t>
  </si>
  <si>
    <t>100 &lt;= Re &lt;= 1000000</t>
  </si>
  <si>
    <t>1000 &lt;= He &lt;= 1000000</t>
  </si>
  <si>
    <t>Either as text or as the result of the NA() function.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</si>
</sst>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E+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10"/>
      <name val="System"/>
      <family val="2"/>
    </font>
    <font>
      <sz val="10"/>
      <color indexed="9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2"/>
      <name val="Arial"/>
      <family val="2"/>
    </font>
    <font>
      <vertAlign val="subscript"/>
      <sz val="10"/>
      <name val="Microsoft Sans Serif"/>
      <family val="2"/>
    </font>
    <font>
      <b/>
      <sz val="10"/>
      <color indexed="10"/>
      <name val="Microsoft Sans Serif"/>
      <family val="2"/>
    </font>
    <font>
      <b/>
      <vertAlign val="subscript"/>
      <sz val="10"/>
      <color indexed="10"/>
      <name val="Microsoft Sans Serif"/>
      <family val="2"/>
    </font>
    <font>
      <sz val="10"/>
      <color indexed="9"/>
      <name val="Microsoft Sans Serif"/>
      <family val="2"/>
    </font>
    <font>
      <vertAlign val="subscript"/>
      <sz val="10"/>
      <color indexed="9"/>
      <name val="Microsoft Sans Serif"/>
      <family val="2"/>
    </font>
    <font>
      <b/>
      <sz val="10"/>
      <name val="Arial"/>
      <family val="2"/>
    </font>
    <font>
      <sz val="11"/>
      <color indexed="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9.2"/>
      <color indexed="12"/>
      <name val="Arial"/>
      <family val="0"/>
    </font>
    <font>
      <vertAlign val="superscript"/>
      <sz val="10"/>
      <color indexed="8"/>
      <name val="Arial"/>
      <family val="0"/>
    </font>
    <font>
      <sz val="8.5"/>
      <color indexed="8"/>
      <name val="Arial"/>
      <family val="0"/>
    </font>
    <font>
      <vertAlign val="superscript"/>
      <sz val="8.5"/>
      <color indexed="8"/>
      <name val="Arial"/>
      <family val="0"/>
    </font>
    <font>
      <sz val="9.2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57"/>
      <name val="Arial"/>
      <family val="0"/>
    </font>
    <font>
      <sz val="11"/>
      <color indexed="12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2"/>
      </top>
      <bottom/>
    </border>
    <border>
      <left style="thin"/>
      <right style="double">
        <color indexed="12"/>
      </right>
      <top style="double">
        <color indexed="12"/>
      </top>
      <bottom/>
    </border>
    <border>
      <left style="thin"/>
      <right style="double">
        <color indexed="12"/>
      </right>
      <top style="thin"/>
      <bottom style="thin"/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double">
        <color indexed="12"/>
      </left>
      <right/>
      <top style="thin"/>
      <bottom style="thin"/>
    </border>
    <border>
      <left style="double">
        <color indexed="12"/>
      </left>
      <right/>
      <top style="thin"/>
      <bottom style="double">
        <color indexed="12"/>
      </bottom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thin"/>
      <top style="thin"/>
      <bottom style="double">
        <color indexed="12"/>
      </bottom>
    </border>
    <border>
      <left style="double">
        <color indexed="12"/>
      </left>
      <right/>
      <top style="double">
        <color indexed="12"/>
      </top>
      <bottom/>
    </border>
    <border>
      <left style="double">
        <color indexed="12"/>
      </left>
      <right style="thin"/>
      <top style="double">
        <color indexed="12"/>
      </top>
      <bottom/>
    </border>
    <border>
      <left style="double">
        <color indexed="12"/>
      </left>
      <right/>
      <top style="double">
        <color indexed="12"/>
      </top>
      <bottom style="thin"/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thin"/>
      <top style="double">
        <color indexed="12"/>
      </top>
      <bottom style="thin"/>
    </border>
    <border>
      <left style="double">
        <color indexed="12"/>
      </left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 style="medium">
        <color indexed="12"/>
      </top>
      <bottom style="thin"/>
    </border>
    <border>
      <left style="double">
        <color indexed="12"/>
      </left>
      <right/>
      <top style="thin"/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double">
        <color indexed="12"/>
      </top>
      <bottom/>
    </border>
    <border>
      <left style="thin"/>
      <right style="thin"/>
      <top/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double">
        <color indexed="12"/>
      </left>
      <right/>
      <top style="double">
        <color indexed="12"/>
      </top>
      <bottom style="double">
        <color indexed="12"/>
      </bottom>
    </border>
    <border>
      <left/>
      <right/>
      <top style="double">
        <color indexed="12"/>
      </top>
      <bottom style="double">
        <color indexed="12"/>
      </bottom>
    </border>
    <border>
      <left/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3" fontId="0" fillId="35" borderId="11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36" borderId="16" xfId="0" applyNumberFormat="1" applyFill="1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165" fontId="0" fillId="34" borderId="18" xfId="0" applyNumberFormat="1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7" fontId="0" fillId="36" borderId="20" xfId="0" applyNumberFormat="1" applyFill="1" applyBorder="1" applyAlignment="1">
      <alignment horizontal="center"/>
    </xf>
    <xf numFmtId="3" fontId="0" fillId="35" borderId="21" xfId="0" applyNumberFormat="1" applyFill="1" applyBorder="1" applyAlignment="1">
      <alignment horizontal="center"/>
    </xf>
    <xf numFmtId="3" fontId="0" fillId="36" borderId="22" xfId="0" applyNumberFormat="1" applyFill="1" applyBorder="1" applyAlignment="1">
      <alignment horizontal="center"/>
    </xf>
    <xf numFmtId="165" fontId="0" fillId="34" borderId="23" xfId="0" applyNumberForma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1" fontId="7" fillId="37" borderId="17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/>
    </xf>
    <xf numFmtId="165" fontId="0" fillId="33" borderId="33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38" borderId="35" xfId="0" applyFill="1" applyBorder="1" applyAlignment="1">
      <alignment horizontal="center"/>
    </xf>
    <xf numFmtId="0" fontId="0" fillId="38" borderId="36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/>
    </xf>
    <xf numFmtId="1" fontId="0" fillId="38" borderId="0" xfId="0" applyNumberFormat="1" applyFill="1" applyBorder="1" applyAlignment="1">
      <alignment horizontal="center"/>
    </xf>
    <xf numFmtId="0" fontId="4" fillId="38" borderId="38" xfId="0" applyFont="1" applyFill="1" applyBorder="1" applyAlignment="1">
      <alignment/>
    </xf>
    <xf numFmtId="0" fontId="0" fillId="33" borderId="39" xfId="0" applyFill="1" applyBorder="1" applyAlignment="1">
      <alignment horizontal="center"/>
    </xf>
    <xf numFmtId="165" fontId="9" fillId="33" borderId="40" xfId="0" applyNumberFormat="1" applyFont="1" applyFill="1" applyBorder="1" applyAlignment="1">
      <alignment horizontal="center"/>
    </xf>
    <xf numFmtId="0" fontId="0" fillId="33" borderId="41" xfId="0" applyFill="1" applyBorder="1" applyAlignment="1">
      <alignment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66" fontId="0" fillId="0" borderId="0" xfId="0" applyNumberFormat="1" applyFill="1" applyBorder="1" applyAlignment="1">
      <alignment horizontal="left"/>
    </xf>
    <xf numFmtId="166" fontId="0" fillId="0" borderId="0" xfId="0" applyNumberForma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166" fontId="0" fillId="39" borderId="43" xfId="0" applyNumberFormat="1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166" fontId="0" fillId="39" borderId="45" xfId="0" applyNumberFormat="1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166" fontId="0" fillId="39" borderId="47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/>
    </xf>
    <xf numFmtId="0" fontId="0" fillId="40" borderId="10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51" xfId="0" applyFill="1" applyBorder="1" applyAlignment="1">
      <alignment/>
    </xf>
    <xf numFmtId="0" fontId="0" fillId="40" borderId="36" xfId="0" applyFill="1" applyBorder="1" applyAlignment="1">
      <alignment/>
    </xf>
    <xf numFmtId="0" fontId="0" fillId="39" borderId="37" xfId="0" applyFill="1" applyBorder="1" applyAlignment="1">
      <alignment horizontal="center"/>
    </xf>
    <xf numFmtId="166" fontId="0" fillId="39" borderId="0" xfId="0" applyNumberFormat="1" applyFill="1" applyBorder="1" applyAlignment="1">
      <alignment horizontal="left"/>
    </xf>
    <xf numFmtId="0" fontId="0" fillId="40" borderId="37" xfId="0" applyFill="1" applyBorder="1" applyAlignment="1">
      <alignment horizontal="center"/>
    </xf>
    <xf numFmtId="0" fontId="0" fillId="40" borderId="0" xfId="0" applyFill="1" applyBorder="1" applyAlignment="1">
      <alignment horizontal="left"/>
    </xf>
    <xf numFmtId="0" fontId="0" fillId="40" borderId="38" xfId="0" applyFill="1" applyBorder="1" applyAlignment="1">
      <alignment/>
    </xf>
    <xf numFmtId="0" fontId="0" fillId="39" borderId="51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/>
    </xf>
    <xf numFmtId="0" fontId="0" fillId="40" borderId="39" xfId="0" applyFill="1" applyBorder="1" applyAlignment="1">
      <alignment horizontal="center"/>
    </xf>
    <xf numFmtId="2" fontId="0" fillId="40" borderId="40" xfId="0" applyNumberFormat="1" applyFill="1" applyBorder="1" applyAlignment="1">
      <alignment horizontal="center"/>
    </xf>
    <xf numFmtId="0" fontId="0" fillId="40" borderId="41" xfId="0" applyFill="1" applyBorder="1" applyAlignment="1">
      <alignment/>
    </xf>
    <xf numFmtId="0" fontId="0" fillId="39" borderId="39" xfId="0" applyFill="1" applyBorder="1" applyAlignment="1">
      <alignment horizontal="center"/>
    </xf>
    <xf numFmtId="166" fontId="0" fillId="39" borderId="40" xfId="0" applyNumberFormat="1" applyFill="1" applyBorder="1" applyAlignment="1">
      <alignment horizontal="center"/>
    </xf>
    <xf numFmtId="0" fontId="0" fillId="39" borderId="40" xfId="0" applyFill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14" fillId="41" borderId="0" xfId="0" applyFont="1" applyFill="1" applyAlignment="1">
      <alignment horizontal="center"/>
    </xf>
    <xf numFmtId="0" fontId="14" fillId="41" borderId="0" xfId="0" applyFont="1" applyFill="1" applyAlignment="1">
      <alignment/>
    </xf>
    <xf numFmtId="0" fontId="14" fillId="41" borderId="0" xfId="0" applyFont="1" applyFill="1" applyAlignment="1">
      <alignment horizontal="left"/>
    </xf>
    <xf numFmtId="0" fontId="0" fillId="39" borderId="36" xfId="0" applyFill="1" applyBorder="1" applyAlignment="1">
      <alignment/>
    </xf>
    <xf numFmtId="0" fontId="0" fillId="39" borderId="38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9" xfId="0" applyFill="1" applyBorder="1" applyAlignment="1">
      <alignment horizontal="left"/>
    </xf>
    <xf numFmtId="2" fontId="0" fillId="0" borderId="39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3" fontId="0" fillId="38" borderId="10" xfId="0" applyNumberForma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166" fontId="0" fillId="38" borderId="51" xfId="0" applyNumberFormat="1" applyFill="1" applyBorder="1" applyAlignment="1">
      <alignment horizontal="center"/>
    </xf>
    <xf numFmtId="0" fontId="7" fillId="37" borderId="52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53" xfId="0" applyBorder="1" applyAlignment="1">
      <alignment horizontal="center"/>
    </xf>
    <xf numFmtId="3" fontId="0" fillId="38" borderId="53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165" fontId="0" fillId="33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28" xfId="0" applyFont="1" applyFill="1" applyBorder="1" applyAlignment="1">
      <alignment horizontal="center"/>
    </xf>
    <xf numFmtId="1" fontId="7" fillId="37" borderId="28" xfId="0" applyNumberFormat="1" applyFont="1" applyFill="1" applyBorder="1" applyAlignment="1">
      <alignment horizontal="center"/>
    </xf>
    <xf numFmtId="0" fontId="7" fillId="37" borderId="29" xfId="0" applyFon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Mc Elvain &amp; Cave Diagram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3025"/>
          <c:w val="0.949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v>Cv = 5 %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10</c:v>
              </c:pt>
              <c:pt idx="1">
                <c:v>20</c:v>
              </c:pt>
              <c:pt idx="2">
                <c:v>40</c:v>
              </c:pt>
              <c:pt idx="3">
                <c:v>60</c:v>
              </c:pt>
              <c:pt idx="4">
                <c:v>80</c:v>
              </c:pt>
              <c:pt idx="5">
                <c:v>100</c:v>
              </c:pt>
              <c:pt idx="6">
                <c:v>200</c:v>
              </c:pt>
              <c:pt idx="7">
                <c:v>400</c:v>
              </c:pt>
              <c:pt idx="8">
                <c:v>600</c:v>
              </c:pt>
              <c:pt idx="9">
                <c:v>800</c:v>
              </c:pt>
              <c:pt idx="10">
                <c:v>1000</c:v>
              </c:pt>
              <c:pt idx="11">
                <c:v>2000</c:v>
              </c:pt>
              <c:pt idx="12">
                <c:v>3000</c:v>
              </c:pt>
            </c:numLit>
          </c:xVal>
          <c:yVal>
            <c:numLit>
              <c:ptCount val="13"/>
              <c:pt idx="0">
                <c:v>0.470081533883382</c:v>
              </c:pt>
              <c:pt idx="1">
                <c:v>0.588471072323021</c:v>
              </c:pt>
              <c:pt idx="2">
                <c:v>0.70686061076266</c:v>
              </c:pt>
              <c:pt idx="3">
                <c:v>0.776114051227534</c:v>
              </c:pt>
              <c:pt idx="4">
                <c:v>0.825250149202299</c:v>
              </c:pt>
              <c:pt idx="5">
                <c:v>0.863363067766765</c:v>
              </c:pt>
              <c:pt idx="6">
                <c:v>0.981752606206405</c:v>
              </c:pt>
              <c:pt idx="7">
                <c:v>1.10014214464604</c:v>
              </c:pt>
              <c:pt idx="8">
                <c:v>1.17199999999999</c:v>
              </c:pt>
              <c:pt idx="9">
                <c:v>1.23</c:v>
              </c:pt>
              <c:pt idx="10">
                <c:v>1.262</c:v>
              </c:pt>
              <c:pt idx="11">
                <c:v>1.339</c:v>
              </c:pt>
              <c:pt idx="12">
                <c:v>1.36</c:v>
              </c:pt>
            </c:numLit>
          </c:yVal>
          <c:smooth val="1"/>
        </c:ser>
        <c:ser>
          <c:idx val="1"/>
          <c:order val="1"/>
          <c:tx>
            <c:v>Cv = 10 %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10</c:v>
              </c:pt>
              <c:pt idx="1">
                <c:v>20</c:v>
              </c:pt>
              <c:pt idx="2">
                <c:v>40</c:v>
              </c:pt>
              <c:pt idx="3">
                <c:v>60</c:v>
              </c:pt>
              <c:pt idx="4">
                <c:v>80</c:v>
              </c:pt>
              <c:pt idx="5">
                <c:v>100</c:v>
              </c:pt>
              <c:pt idx="6">
                <c:v>200</c:v>
              </c:pt>
              <c:pt idx="7">
                <c:v>400</c:v>
              </c:pt>
              <c:pt idx="8">
                <c:v>600</c:v>
              </c:pt>
              <c:pt idx="9">
                <c:v>800</c:v>
              </c:pt>
              <c:pt idx="10">
                <c:v>1000</c:v>
              </c:pt>
              <c:pt idx="11">
                <c:v>2000</c:v>
              </c:pt>
              <c:pt idx="12">
                <c:v>3000</c:v>
              </c:pt>
            </c:numLit>
          </c:xVal>
          <c:yVal>
            <c:numLit>
              <c:ptCount val="13"/>
              <c:pt idx="0">
                <c:v>0.469949452887719</c:v>
              </c:pt>
              <c:pt idx="1">
                <c:v>0.595824980877404</c:v>
              </c:pt>
              <c:pt idx="2">
                <c:v>0.721700508867091</c:v>
              </c:pt>
              <c:pt idx="3">
                <c:v>0.795332972499533</c:v>
              </c:pt>
              <c:pt idx="4">
                <c:v>0.847576036856776</c:v>
              </c:pt>
              <c:pt idx="5">
                <c:v>0.888098905775437</c:v>
              </c:pt>
              <c:pt idx="6">
                <c:v>1.01397443376512</c:v>
              </c:pt>
              <c:pt idx="7">
                <c:v>1.1398499617548</c:v>
              </c:pt>
              <c:pt idx="8">
                <c:v>1.209</c:v>
              </c:pt>
              <c:pt idx="9">
                <c:v>1.26</c:v>
              </c:pt>
              <c:pt idx="10">
                <c:v>1.294</c:v>
              </c:pt>
              <c:pt idx="11">
                <c:v>1.366</c:v>
              </c:pt>
              <c:pt idx="12">
                <c:v>1.38599999999999</c:v>
              </c:pt>
            </c:numLit>
          </c:yVal>
          <c:smooth val="1"/>
        </c:ser>
        <c:ser>
          <c:idx val="2"/>
          <c:order val="2"/>
          <c:tx>
            <c:v>Cv = 20 %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10</c:v>
              </c:pt>
              <c:pt idx="1">
                <c:v>20</c:v>
              </c:pt>
              <c:pt idx="2">
                <c:v>40</c:v>
              </c:pt>
              <c:pt idx="3">
                <c:v>60</c:v>
              </c:pt>
              <c:pt idx="4">
                <c:v>80</c:v>
              </c:pt>
              <c:pt idx="5">
                <c:v>100</c:v>
              </c:pt>
              <c:pt idx="6">
                <c:v>200</c:v>
              </c:pt>
              <c:pt idx="7">
                <c:v>400</c:v>
              </c:pt>
              <c:pt idx="8">
                <c:v>600</c:v>
              </c:pt>
              <c:pt idx="9">
                <c:v>800</c:v>
              </c:pt>
              <c:pt idx="10">
                <c:v>1000</c:v>
              </c:pt>
              <c:pt idx="11">
                <c:v>2000</c:v>
              </c:pt>
              <c:pt idx="12">
                <c:v>3000</c:v>
              </c:pt>
            </c:numLit>
          </c:xVal>
          <c:yVal>
            <c:numLit>
              <c:ptCount val="13"/>
              <c:pt idx="0">
                <c:v>0.470064610152438</c:v>
              </c:pt>
              <c:pt idx="1">
                <c:v>0.605366939797739</c:v>
              </c:pt>
              <c:pt idx="2">
                <c:v>0.74066926944304</c:v>
              </c:pt>
              <c:pt idx="3">
                <c:v>0.819816058545754</c:v>
              </c:pt>
              <c:pt idx="4">
                <c:v>0.875971599088341</c:v>
              </c:pt>
              <c:pt idx="5">
                <c:v>0.919529220304875</c:v>
              </c:pt>
              <c:pt idx="6">
                <c:v>1.05483154995017</c:v>
              </c:pt>
              <c:pt idx="7">
                <c:v>1.19013387959547</c:v>
              </c:pt>
              <c:pt idx="8">
                <c:v>1.268</c:v>
              </c:pt>
              <c:pt idx="9">
                <c:v>1.31</c:v>
              </c:pt>
              <c:pt idx="10">
                <c:v>1.334</c:v>
              </c:pt>
              <c:pt idx="11">
                <c:v>1.38599999999999</c:v>
              </c:pt>
              <c:pt idx="12">
                <c:v>1.399</c:v>
              </c:pt>
            </c:numLit>
          </c:yVal>
          <c:smooth val="1"/>
        </c:ser>
        <c:ser>
          <c:idx val="3"/>
          <c:order val="3"/>
          <c:tx>
            <c:v>Cv = 30 %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3"/>
              <c:pt idx="0">
                <c:v>10</c:v>
              </c:pt>
              <c:pt idx="1">
                <c:v>20</c:v>
              </c:pt>
              <c:pt idx="2">
                <c:v>40</c:v>
              </c:pt>
              <c:pt idx="3">
                <c:v>60</c:v>
              </c:pt>
              <c:pt idx="4">
                <c:v>80</c:v>
              </c:pt>
              <c:pt idx="5">
                <c:v>100</c:v>
              </c:pt>
              <c:pt idx="6">
                <c:v>200</c:v>
              </c:pt>
              <c:pt idx="7">
                <c:v>400</c:v>
              </c:pt>
              <c:pt idx="8">
                <c:v>600</c:v>
              </c:pt>
              <c:pt idx="9">
                <c:v>800</c:v>
              </c:pt>
              <c:pt idx="10">
                <c:v>1000</c:v>
              </c:pt>
              <c:pt idx="11">
                <c:v>2000</c:v>
              </c:pt>
              <c:pt idx="12">
                <c:v>3000</c:v>
              </c:pt>
            </c:numLit>
          </c:xVal>
          <c:yVal>
            <c:numLit>
              <c:ptCount val="13"/>
              <c:pt idx="0">
                <c:v>0.469949508907857</c:v>
              </c:pt>
              <c:pt idx="1">
                <c:v>0.614609325490718</c:v>
              </c:pt>
              <c:pt idx="2">
                <c:v>0.759269142073577</c:v>
              </c:pt>
              <c:pt idx="3">
                <c:v>0.843889710135751</c:v>
              </c:pt>
              <c:pt idx="4">
                <c:v>0.903928958656438</c:v>
              </c:pt>
              <c:pt idx="5">
                <c:v>0.950499017815715</c:v>
              </c:pt>
              <c:pt idx="6">
                <c:v>1.09515883439858</c:v>
              </c:pt>
              <c:pt idx="7">
                <c:v>1.23981865098144</c:v>
              </c:pt>
              <c:pt idx="8">
                <c:v>1.30499999999999</c:v>
              </c:pt>
              <c:pt idx="9">
                <c:v>1.34</c:v>
              </c:pt>
              <c:pt idx="10">
                <c:v>1.36</c:v>
              </c:pt>
              <c:pt idx="11">
                <c:v>1.395</c:v>
              </c:pt>
              <c:pt idx="12">
                <c:v>1.4</c:v>
              </c:pt>
            </c:numLit>
          </c:yVal>
          <c:smooth val="1"/>
        </c:ser>
        <c:ser>
          <c:idx val="4"/>
          <c:order val="4"/>
          <c:tx>
            <c:v>Cv = 40 %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'Mc Elvain &amp; Cave FL factor'!$B$7:$B$19</c:f>
              <c:numCache/>
            </c:numRef>
          </c:xVal>
          <c:yVal>
            <c:numRef>
              <c:f>'Mc Elvain &amp; Cave FL factor'!$G$7:$G$19</c:f>
              <c:numCache/>
            </c:numRef>
          </c:yVal>
          <c:smooth val="1"/>
        </c:ser>
        <c:axId val="18067794"/>
        <c:axId val="28392419"/>
      </c:scatterChart>
      <c:valAx>
        <c:axId val="1806779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Particle diameter d50 [microns]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92419"/>
        <c:crosses val="autoZero"/>
        <c:crossBetween val="midCat"/>
        <c:dispUnits/>
      </c:valAx>
      <c:valAx>
        <c:axId val="28392419"/>
        <c:scaling>
          <c:orientation val="minMax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 factor l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67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Durand FL factor. Parameter, volume concentration Cv %</a:t>
            </a:r>
          </a:p>
        </c:rich>
      </c:tx>
      <c:layout>
        <c:manualLayout>
          <c:xMode val="factor"/>
          <c:yMode val="factor"/>
          <c:x val="0.0727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1"/>
          <c:y val="0.10025"/>
          <c:w val="0.8037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v>Cv = 2 %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'Durand FL factor'!$B$7:$B$18</c:f>
              <c:numCache/>
            </c:numRef>
          </c:xVal>
          <c:yVal>
            <c:numRef>
              <c:f>'Durand FL factor'!$C$7:$C$18</c:f>
              <c:numCache/>
            </c:numRef>
          </c:yVal>
          <c:smooth val="1"/>
        </c:ser>
        <c:ser>
          <c:idx val="1"/>
          <c:order val="1"/>
          <c:tx>
            <c:v>Cv = 5%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'Durand FL factor'!$B$7:$B$18</c:f>
              <c:numCache/>
            </c:numRef>
          </c:xVal>
          <c:yVal>
            <c:numRef>
              <c:f>'Durand FL factor'!$D$7:$D$18</c:f>
              <c:numCache/>
            </c:numRef>
          </c:yVal>
          <c:smooth val="1"/>
        </c:ser>
        <c:ser>
          <c:idx val="2"/>
          <c:order val="2"/>
          <c:tx>
            <c:v>Cv = 10%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'Durand FL factor'!$B$7:$B$18</c:f>
              <c:numCache/>
            </c:numRef>
          </c:xVal>
          <c:yVal>
            <c:numRef>
              <c:f>'Durand FL factor'!$E$7:$E$18</c:f>
              <c:numCache/>
            </c:numRef>
          </c:yVal>
          <c:smooth val="1"/>
        </c:ser>
        <c:ser>
          <c:idx val="3"/>
          <c:order val="3"/>
          <c:tx>
            <c:v>Cv = 15%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'Durand FL factor'!$B$7:$B$18</c:f>
              <c:numCache/>
            </c:numRef>
          </c:xVal>
          <c:yVal>
            <c:numRef>
              <c:f>'Durand FL factor'!$F$7:$F$18</c:f>
              <c:numCache/>
            </c:numRef>
          </c:yVal>
          <c:smooth val="1"/>
        </c:ser>
        <c:axId val="54205180"/>
        <c:axId val="18084573"/>
      </c:scatterChart>
      <c:valAx>
        <c:axId val="54205180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Particle size d50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4573"/>
        <c:crosses val="autoZero"/>
        <c:crossBetween val="midCat"/>
        <c:dispUnits/>
      </c:valAx>
      <c:valAx>
        <c:axId val="180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Durand FL factor      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18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legend>
      <c:legendPos val="r"/>
      <c:layout>
        <c:manualLayout>
          <c:xMode val="edge"/>
          <c:yMode val="edge"/>
          <c:x val="0.856"/>
          <c:y val="0.41675"/>
          <c:w val="0.1365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LSS = f (SS)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3375"/>
          <c:w val="0.92175"/>
          <c:h val="0.78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8"/>
              <c:pt idx="0">
                <c:v>1.25</c:v>
              </c:pt>
              <c:pt idx="1">
                <c:v>1.5</c:v>
              </c:pt>
              <c:pt idx="2">
                <c:v>2</c:v>
              </c:pt>
              <c:pt idx="3">
                <c:v>2.65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22.8095507812499</c:v>
              </c:pt>
              <c:pt idx="1">
                <c:v>39.0289499999999</c:v>
              </c:pt>
              <c:pt idx="2">
                <c:v>65.2271999999999</c:v>
              </c:pt>
              <c:pt idx="3">
                <c:v>90.6896239512499</c:v>
              </c:pt>
              <c:pt idx="4">
                <c:v>101.960699999999</c:v>
              </c:pt>
              <c:pt idx="5">
                <c:v>130.383199999999</c:v>
              </c:pt>
              <c:pt idx="6">
                <c:v>157.7325</c:v>
              </c:pt>
              <c:pt idx="7">
                <c:v>182.275199999999</c:v>
              </c:pt>
            </c:numLit>
          </c:yVal>
          <c:smooth val="1"/>
        </c:ser>
        <c:axId val="28543430"/>
        <c:axId val="55564279"/>
      </c:scatterChart>
      <c:val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Specific Gravity of solids Ss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 val="autoZero"/>
        <c:crossBetween val="midCat"/>
        <c:dispUnits/>
      </c:valAx>
      <c:valAx>
        <c:axId val="5556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LSS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LCw = f (Lcw)  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1325"/>
          <c:w val="0.9095"/>
          <c:h val="0.81775"/>
        </c:manualLayout>
      </c:layout>
      <c:scatterChart>
        <c:scatterStyle val="smoothMarker"/>
        <c:varyColors val="0"/>
        <c:ser>
          <c:idx val="0"/>
          <c:order val="0"/>
          <c:tx>
            <c:v>LCw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yVal>
            <c:numLit>
              <c:ptCount val="1"/>
              <c:pt idx="0">
                <c:v>0</c:v>
              </c:pt>
            </c:numLit>
          </c:yVal>
          <c:smooth val="1"/>
        </c:ser>
        <c:axId val="30316464"/>
        <c:axId val="4412721"/>
      </c:scatterChart>
      <c:valAx>
        <c:axId val="30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Cw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 val="autoZero"/>
        <c:crossBetween val="midCat"/>
        <c:dispUnits/>
      </c:valAx>
      <c:valAx>
        <c:axId val="441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Lcw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75825"/>
          <c:h val="0.95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6"/>
              <c:pt idx="0">
                <c:v>1</c:v>
              </c:pt>
              <c:pt idx="1">
                <c:v>0.9</c:v>
              </c:pt>
              <c:pt idx="2">
                <c:v>0.8</c:v>
              </c:pt>
              <c:pt idx="3">
                <c:v>0.7</c:v>
              </c:pt>
              <c:pt idx="4">
                <c:v>0.6</c:v>
              </c:pt>
              <c:pt idx="5">
                <c:v>0.5</c:v>
              </c:pt>
            </c:numLit>
          </c:xVal>
          <c:yVal>
            <c:numLit>
              <c:ptCount val="6"/>
              <c:pt idx="0">
                <c:v>0</c:v>
              </c:pt>
              <c:pt idx="1">
                <c:v>34</c:v>
              </c:pt>
              <c:pt idx="2">
                <c:v>68</c:v>
              </c:pt>
              <c:pt idx="3">
                <c:v>102</c:v>
              </c:pt>
              <c:pt idx="4">
                <c:v>136</c:v>
              </c:pt>
              <c:pt idx="5">
                <c:v>170</c:v>
              </c:pt>
            </c:numLit>
          </c:yVal>
          <c:smooth val="1"/>
        </c:ser>
        <c:axId val="39714490"/>
        <c:axId val="21886091"/>
      </c:scatterChart>
      <c:val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 val="autoZero"/>
        <c:crossBetween val="midCat"/>
        <c:dispUnits/>
      </c:val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42575"/>
          <c:w val="0.21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HR = g(d)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395"/>
          <c:w val="0.9235"/>
          <c:h val="0.77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Lit>
              <c:ptCount val="6"/>
              <c:pt idx="0">
                <c:v>30</c:v>
              </c:pt>
              <c:pt idx="1">
                <c:v>100</c:v>
              </c:pt>
              <c:pt idx="2">
                <c:v>300</c:v>
              </c:pt>
              <c:pt idx="3">
                <c:v>1000</c:v>
              </c:pt>
              <c:pt idx="4">
                <c:v>3000</c:v>
              </c:pt>
              <c:pt idx="5">
                <c:v>10000</c:v>
              </c:pt>
            </c:numLit>
          </c:xVal>
          <c:yVal>
            <c:numLit>
              <c:ptCount val="6"/>
              <c:pt idx="0">
                <c:v>0.514</c:v>
              </c:pt>
              <c:pt idx="1">
                <c:v>0.6175</c:v>
              </c:pt>
              <c:pt idx="2">
                <c:v>0.7124</c:v>
              </c:pt>
              <c:pt idx="3">
                <c:v>0.812</c:v>
              </c:pt>
              <c:pt idx="4">
                <c:v>0.9</c:v>
              </c:pt>
              <c:pt idx="5">
                <c:v>1</c:v>
              </c:pt>
            </c:numLit>
          </c:yVal>
          <c:smooth val="1"/>
        </c:ser>
        <c:axId val="62757092"/>
        <c:axId val="27942917"/>
      </c:scatterChart>
      <c:val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 val="autoZero"/>
        <c:crossBetween val="midCat"/>
        <c:dispUnits/>
      </c:valAx>
      <c:valAx>
        <c:axId val="279429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Friction factor for Bingham fluids. Parameter, Hedstrom number "He"</a:t>
            </a:r>
          </a:p>
        </c:rich>
      </c:tx>
      <c:layout>
        <c:manualLayout>
          <c:xMode val="factor"/>
          <c:yMode val="factor"/>
          <c:x val="0.010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44"/>
          <c:w val="0.8025"/>
          <c:h val="0.76025"/>
        </c:manualLayout>
      </c:layout>
      <c:scatterChart>
        <c:scatterStyle val="smoothMarker"/>
        <c:varyColors val="0"/>
        <c:ser>
          <c:idx val="0"/>
          <c:order val="0"/>
          <c:tx>
            <c:v>He = 1.000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Re_He!$K$2:$K$38</c:f>
              <c:numCache/>
            </c:numRef>
          </c:xVal>
          <c:yVal>
            <c:numRef>
              <c:f>Re_He!$L$2:$L$38</c:f>
              <c:numCache/>
            </c:numRef>
          </c:yVal>
          <c:smooth val="1"/>
        </c:ser>
        <c:ser>
          <c:idx val="1"/>
          <c:order val="1"/>
          <c:tx>
            <c:v>He = 10.000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Re_He!$K$2:$K$38</c:f>
              <c:numCache/>
            </c:numRef>
          </c:xVal>
          <c:yVal>
            <c:numRef>
              <c:f>Re_He!$M$2:$M$38</c:f>
              <c:numCache/>
            </c:numRef>
          </c:yVal>
          <c:smooth val="1"/>
        </c:ser>
        <c:ser>
          <c:idx val="2"/>
          <c:order val="2"/>
          <c:tx>
            <c:v>He = 100.000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Re_He!$K$2:$K$38</c:f>
              <c:numCache/>
            </c:numRef>
          </c:xVal>
          <c:yVal>
            <c:numRef>
              <c:f>Re_He!$N$2:$N$38</c:f>
              <c:numCache/>
            </c:numRef>
          </c:yVal>
          <c:smooth val="1"/>
        </c:ser>
        <c:ser>
          <c:idx val="3"/>
          <c:order val="3"/>
          <c:tx>
            <c:v>He = 1.000.000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Re_He!$K$2:$K$38</c:f>
              <c:numCache/>
            </c:numRef>
          </c:xVal>
          <c:yVal>
            <c:numRef>
              <c:f>Re_He!$O$2:$O$38</c:f>
              <c:numCache/>
            </c:numRef>
          </c:yVal>
          <c:smooth val="1"/>
        </c:ser>
        <c:axId val="50159662"/>
        <c:axId val="48783775"/>
      </c:scatterChart>
      <c:valAx>
        <c:axId val="50159662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Reynolds number   Re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At val="0.001"/>
        <c:crossBetween val="midCat"/>
        <c:dispUnits/>
      </c:valAx>
      <c:valAx>
        <c:axId val="487837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Friction factor  f        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36825"/>
          <c:w val="0.192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0.515</cdr:y>
    </cdr:from>
    <cdr:to>
      <cdr:x>0.5545</cdr:x>
      <cdr:y>0.56575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2143125"/>
          <a:ext cx="342900" cy="209550"/>
        </a:xfrm>
        <a:prstGeom prst="rect">
          <a:avLst/>
        </a:prstGeom>
        <a:solidFill>
          <a:srgbClr val="CCFFFF"/>
        </a:soli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5 %</a:t>
          </a:r>
        </a:p>
      </cdr:txBody>
    </cdr:sp>
  </cdr:relSizeAnchor>
  <cdr:relSizeAnchor xmlns:cdr="http://schemas.openxmlformats.org/drawingml/2006/chartDrawing">
    <cdr:from>
      <cdr:x>0.46025</cdr:x>
      <cdr:y>0.515</cdr:y>
    </cdr:from>
    <cdr:to>
      <cdr:x>0.497</cdr:x>
      <cdr:y>0.54625</cdr:y>
    </cdr:to>
    <cdr:sp>
      <cdr:nvSpPr>
        <cdr:cNvPr id="2" name="Line 2"/>
        <cdr:cNvSpPr>
          <a:spLocks/>
        </cdr:cNvSpPr>
      </cdr:nvSpPr>
      <cdr:spPr>
        <a:xfrm flipH="1" flipV="1">
          <a:off x="2705100" y="2143125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0.454</cdr:y>
    </cdr:from>
    <cdr:to>
      <cdr:x>0.6385</cdr:x>
      <cdr:y>0.515</cdr:y>
    </cdr:to>
    <cdr:sp>
      <cdr:nvSpPr>
        <cdr:cNvPr id="3" name="Text Box 3"/>
        <cdr:cNvSpPr txBox="1">
          <a:spLocks noChangeArrowheads="1"/>
        </cdr:cNvSpPr>
      </cdr:nvSpPr>
      <cdr:spPr>
        <a:xfrm>
          <a:off x="3381375" y="1885950"/>
          <a:ext cx="381000" cy="257175"/>
        </a:xfrm>
        <a:prstGeom prst="rect">
          <a:avLst/>
        </a:prstGeom>
        <a:solidFill>
          <a:srgbClr val="CCFFFF"/>
        </a:soli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10 %</a:t>
          </a:r>
        </a:p>
      </cdr:txBody>
    </cdr:sp>
  </cdr:relSizeAnchor>
  <cdr:relSizeAnchor xmlns:cdr="http://schemas.openxmlformats.org/drawingml/2006/chartDrawing">
    <cdr:from>
      <cdr:x>0.53725</cdr:x>
      <cdr:y>0.43</cdr:y>
    </cdr:from>
    <cdr:to>
      <cdr:x>0.57425</cdr:x>
      <cdr:y>0.48025</cdr:y>
    </cdr:to>
    <cdr:sp>
      <cdr:nvSpPr>
        <cdr:cNvPr id="4" name="Line 4"/>
        <cdr:cNvSpPr>
          <a:spLocks/>
        </cdr:cNvSpPr>
      </cdr:nvSpPr>
      <cdr:spPr>
        <a:xfrm>
          <a:off x="3162300" y="1781175"/>
          <a:ext cx="219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0.58875</cdr:x>
      <cdr:y>0.35175</cdr:y>
    </cdr:from>
    <cdr:to>
      <cdr:x>0.648</cdr:x>
      <cdr:y>0.396</cdr:y>
    </cdr:to>
    <cdr:sp>
      <cdr:nvSpPr>
        <cdr:cNvPr id="5" name="Line 5"/>
        <cdr:cNvSpPr>
          <a:spLocks/>
        </cdr:cNvSpPr>
      </cdr:nvSpPr>
      <cdr:spPr>
        <a:xfrm>
          <a:off x="3467100" y="1457325"/>
          <a:ext cx="3524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0.396</cdr:y>
    </cdr:from>
    <cdr:to>
      <cdr:x>0.7045</cdr:x>
      <cdr:y>0.4535</cdr:y>
    </cdr:to>
    <cdr:sp>
      <cdr:nvSpPr>
        <cdr:cNvPr id="6" name="Text Box 6"/>
        <cdr:cNvSpPr txBox="1">
          <a:spLocks noChangeArrowheads="1"/>
        </cdr:cNvSpPr>
      </cdr:nvSpPr>
      <cdr:spPr>
        <a:xfrm>
          <a:off x="3819525" y="1647825"/>
          <a:ext cx="333375" cy="238125"/>
        </a:xfrm>
        <a:prstGeom prst="rect">
          <a:avLst/>
        </a:prstGeom>
        <a:solidFill>
          <a:srgbClr val="CCFFFF"/>
        </a:soli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20 %
</a:t>
          </a:r>
        </a:p>
      </cdr:txBody>
    </cdr:sp>
  </cdr:relSizeAnchor>
  <cdr:relSizeAnchor xmlns:cdr="http://schemas.openxmlformats.org/drawingml/2006/chartDrawing">
    <cdr:from>
      <cdr:x>0.491</cdr:x>
      <cdr:y>0.235</cdr:y>
    </cdr:from>
    <cdr:to>
      <cdr:x>0.60425</cdr:x>
      <cdr:y>0.293</cdr:y>
    </cdr:to>
    <cdr:sp>
      <cdr:nvSpPr>
        <cdr:cNvPr id="7" name="Text Box 7"/>
        <cdr:cNvSpPr txBox="1">
          <a:spLocks noChangeArrowheads="1"/>
        </cdr:cNvSpPr>
      </cdr:nvSpPr>
      <cdr:spPr>
        <a:xfrm>
          <a:off x="2886075" y="971550"/>
          <a:ext cx="666750" cy="238125"/>
        </a:xfrm>
        <a:prstGeom prst="rect">
          <a:avLst/>
        </a:prstGeom>
        <a:solidFill>
          <a:srgbClr val="CCFFFF"/>
        </a:soli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Cv =30 %</a:t>
          </a:r>
        </a:p>
      </cdr:txBody>
    </cdr:sp>
  </cdr:relSizeAnchor>
  <cdr:relSizeAnchor xmlns:cdr="http://schemas.openxmlformats.org/drawingml/2006/chartDrawing">
    <cdr:from>
      <cdr:x>0.60425</cdr:x>
      <cdr:y>0.27625</cdr:y>
    </cdr:from>
    <cdr:to>
      <cdr:x>0.648</cdr:x>
      <cdr:y>0.293</cdr:y>
    </cdr:to>
    <cdr:sp>
      <cdr:nvSpPr>
        <cdr:cNvPr id="8" name="Line 8"/>
        <cdr:cNvSpPr>
          <a:spLocks/>
        </cdr:cNvSpPr>
      </cdr:nvSpPr>
      <cdr:spPr>
        <a:xfrm>
          <a:off x="3562350" y="1143000"/>
          <a:ext cx="2571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0.15875</cdr:y>
    </cdr:from>
    <cdr:to>
      <cdr:x>0.4275</cdr:x>
      <cdr:y>0.21225</cdr:y>
    </cdr:to>
    <cdr:sp>
      <cdr:nvSpPr>
        <cdr:cNvPr id="9" name="Text Box 9"/>
        <cdr:cNvSpPr txBox="1">
          <a:spLocks noChangeArrowheads="1"/>
        </cdr:cNvSpPr>
      </cdr:nvSpPr>
      <cdr:spPr>
        <a:xfrm>
          <a:off x="857250" y="657225"/>
          <a:ext cx="1657350" cy="219075"/>
        </a:xfrm>
        <a:prstGeom prst="rect">
          <a:avLst/>
        </a:prstGeom>
        <a:solidFill>
          <a:srgbClr val="CCFFFF"/>
        </a:solidFill>
        <a:ln w="9525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  Cv : Volume concentration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</xdr:row>
      <xdr:rowOff>9525</xdr:rowOff>
    </xdr:from>
    <xdr:to>
      <xdr:col>17</xdr:col>
      <xdr:colOff>447675</xdr:colOff>
      <xdr:row>25</xdr:row>
      <xdr:rowOff>95250</xdr:rowOff>
    </xdr:to>
    <xdr:graphicFrame>
      <xdr:nvGraphicFramePr>
        <xdr:cNvPr id="1" name="Gráfico 1"/>
        <xdr:cNvGraphicFramePr/>
      </xdr:nvGraphicFramePr>
      <xdr:xfrm>
        <a:off x="5219700" y="171450"/>
        <a:ext cx="58959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9</xdr:row>
      <xdr:rowOff>57150</xdr:rowOff>
    </xdr:from>
    <xdr:to>
      <xdr:col>15</xdr:col>
      <xdr:colOff>561975</xdr:colOff>
      <xdr:row>10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01200" y="1647825"/>
          <a:ext cx="409575" cy="200025"/>
        </a:xfrm>
        <a:prstGeom prst="rect">
          <a:avLst/>
        </a:prstGeom>
        <a:solidFill>
          <a:srgbClr val="CCFFFF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%</a:t>
          </a:r>
        </a:p>
      </xdr:txBody>
    </xdr:sp>
    <xdr:clientData/>
  </xdr:twoCellAnchor>
  <xdr:twoCellAnchor>
    <xdr:from>
      <xdr:col>14</xdr:col>
      <xdr:colOff>142875</xdr:colOff>
      <xdr:row>8</xdr:row>
      <xdr:rowOff>104775</xdr:rowOff>
    </xdr:from>
    <xdr:to>
      <xdr:col>15</xdr:col>
      <xdr:colOff>152400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982075" y="1533525"/>
          <a:ext cx="6191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142875</xdr:rowOff>
    </xdr:from>
    <xdr:to>
      <xdr:col>15</xdr:col>
      <xdr:colOff>438150</xdr:colOff>
      <xdr:row>31</xdr:row>
      <xdr:rowOff>0</xdr:rowOff>
    </xdr:to>
    <xdr:graphicFrame>
      <xdr:nvGraphicFramePr>
        <xdr:cNvPr id="1" name="Gráfico 1"/>
        <xdr:cNvGraphicFramePr/>
      </xdr:nvGraphicFramePr>
      <xdr:xfrm>
        <a:off x="4267200" y="142875"/>
        <a:ext cx="53149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3</xdr:row>
      <xdr:rowOff>0</xdr:rowOff>
    </xdr:from>
    <xdr:to>
      <xdr:col>11</xdr:col>
      <xdr:colOff>85725</xdr:colOff>
      <xdr:row>29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485775"/>
          <a:ext cx="27813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9</xdr:col>
      <xdr:colOff>485775</xdr:colOff>
      <xdr:row>39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391150" cy="650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41</xdr:row>
      <xdr:rowOff>9525</xdr:rowOff>
    </xdr:from>
    <xdr:to>
      <xdr:col>9</xdr:col>
      <xdr:colOff>581025</xdr:colOff>
      <xdr:row>66</xdr:row>
      <xdr:rowOff>28575</xdr:rowOff>
    </xdr:to>
    <xdr:graphicFrame>
      <xdr:nvGraphicFramePr>
        <xdr:cNvPr id="2" name="Gráfico 2"/>
        <xdr:cNvGraphicFramePr/>
      </xdr:nvGraphicFramePr>
      <xdr:xfrm>
        <a:off x="200025" y="6743700"/>
        <a:ext cx="58674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333375</xdr:colOff>
      <xdr:row>4</xdr:row>
      <xdr:rowOff>9525</xdr:rowOff>
    </xdr:from>
    <xdr:to>
      <xdr:col>17</xdr:col>
      <xdr:colOff>561975</xdr:colOff>
      <xdr:row>14</xdr:row>
      <xdr:rowOff>142875</xdr:rowOff>
    </xdr:to>
    <xdr:sp>
      <xdr:nvSpPr>
        <xdr:cNvPr id="3" name="Line 3"/>
        <xdr:cNvSpPr>
          <a:spLocks/>
        </xdr:cNvSpPr>
      </xdr:nvSpPr>
      <xdr:spPr>
        <a:xfrm flipV="1">
          <a:off x="8867775" y="676275"/>
          <a:ext cx="20574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352425</xdr:colOff>
      <xdr:row>14</xdr:row>
      <xdr:rowOff>142875</xdr:rowOff>
    </xdr:from>
    <xdr:to>
      <xdr:col>17</xdr:col>
      <xdr:colOff>600075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886825" y="248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10</xdr:row>
      <xdr:rowOff>28575</xdr:rowOff>
    </xdr:from>
    <xdr:to>
      <xdr:col>16</xdr:col>
      <xdr:colOff>9525</xdr:colOff>
      <xdr:row>14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9763125" y="17049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142875</xdr:rowOff>
    </xdr:from>
    <xdr:to>
      <xdr:col>18</xdr:col>
      <xdr:colOff>0</xdr:colOff>
      <xdr:row>14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10972800" y="647700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257175</xdr:colOff>
      <xdr:row>3</xdr:row>
      <xdr:rowOff>0</xdr:rowOff>
    </xdr:from>
    <xdr:to>
      <xdr:col>17</xdr:col>
      <xdr:colOff>590550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 flipH="1" flipV="1">
          <a:off x="9401175" y="504825"/>
          <a:ext cx="1552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38100</xdr:rowOff>
    </xdr:from>
    <xdr:to>
      <xdr:col>17</xdr:col>
      <xdr:colOff>9525</xdr:colOff>
      <xdr:row>15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0372725" y="1714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247650</xdr:colOff>
      <xdr:row>2</xdr:row>
      <xdr:rowOff>152400</xdr:rowOff>
    </xdr:from>
    <xdr:to>
      <xdr:col>15</xdr:col>
      <xdr:colOff>276225</xdr:colOff>
      <xdr:row>14</xdr:row>
      <xdr:rowOff>133350</xdr:rowOff>
    </xdr:to>
    <xdr:sp>
      <xdr:nvSpPr>
        <xdr:cNvPr id="9" name="Line 9"/>
        <xdr:cNvSpPr>
          <a:spLocks/>
        </xdr:cNvSpPr>
      </xdr:nvSpPr>
      <xdr:spPr>
        <a:xfrm flipH="1" flipV="1">
          <a:off x="9391650" y="495300"/>
          <a:ext cx="2857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28575</xdr:rowOff>
    </xdr:from>
    <xdr:to>
      <xdr:col>17</xdr:col>
      <xdr:colOff>0</xdr:colOff>
      <xdr:row>10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9753600" y="17049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342900</xdr:colOff>
      <xdr:row>12</xdr:row>
      <xdr:rowOff>171450</xdr:rowOff>
    </xdr:from>
    <xdr:to>
      <xdr:col>16</xdr:col>
      <xdr:colOff>28575</xdr:colOff>
      <xdr:row>17</xdr:row>
      <xdr:rowOff>133350</xdr:rowOff>
    </xdr:to>
    <xdr:sp>
      <xdr:nvSpPr>
        <xdr:cNvPr id="11" name="Line 11"/>
        <xdr:cNvSpPr>
          <a:spLocks/>
        </xdr:cNvSpPr>
      </xdr:nvSpPr>
      <xdr:spPr>
        <a:xfrm flipH="1">
          <a:off x="8877300" y="2171700"/>
          <a:ext cx="9048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0</xdr:rowOff>
    </xdr:from>
    <xdr:to>
      <xdr:col>18</xdr:col>
      <xdr:colOff>28575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10372725" y="1619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</xdr:row>
      <xdr:rowOff>66675</xdr:rowOff>
    </xdr:from>
    <xdr:to>
      <xdr:col>17</xdr:col>
      <xdr:colOff>9525</xdr:colOff>
      <xdr:row>10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10372725" y="228600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66</xdr:row>
      <xdr:rowOff>57150</xdr:rowOff>
    </xdr:from>
    <xdr:to>
      <xdr:col>18</xdr:col>
      <xdr:colOff>209550</xdr:colOff>
      <xdr:row>92</xdr:row>
      <xdr:rowOff>0</xdr:rowOff>
    </xdr:to>
    <xdr:graphicFrame>
      <xdr:nvGraphicFramePr>
        <xdr:cNvPr id="14" name="Gráfico 14"/>
        <xdr:cNvGraphicFramePr/>
      </xdr:nvGraphicFramePr>
      <xdr:xfrm>
        <a:off x="6200775" y="10868025"/>
        <a:ext cx="49815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101</xdr:row>
      <xdr:rowOff>47625</xdr:rowOff>
    </xdr:from>
    <xdr:to>
      <xdr:col>19</xdr:col>
      <xdr:colOff>390525</xdr:colOff>
      <xdr:row>126</xdr:row>
      <xdr:rowOff>66675</xdr:rowOff>
    </xdr:to>
    <xdr:graphicFrame>
      <xdr:nvGraphicFramePr>
        <xdr:cNvPr id="15" name="Gráfico 15"/>
        <xdr:cNvGraphicFramePr/>
      </xdr:nvGraphicFramePr>
      <xdr:xfrm>
        <a:off x="6105525" y="16811625"/>
        <a:ext cx="58674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466725</xdr:colOff>
      <xdr:row>65</xdr:row>
      <xdr:rowOff>104775</xdr:rowOff>
    </xdr:from>
    <xdr:to>
      <xdr:col>17</xdr:col>
      <xdr:colOff>161925</xdr:colOff>
      <xdr:row>65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562725" y="10753725"/>
          <a:ext cx="39624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9525</xdr:rowOff>
    </xdr:from>
    <xdr:to>
      <xdr:col>17</xdr:col>
      <xdr:colOff>581025</xdr:colOff>
      <xdr:row>16</xdr:row>
      <xdr:rowOff>9525</xdr:rowOff>
    </xdr:to>
    <xdr:sp>
      <xdr:nvSpPr>
        <xdr:cNvPr id="17" name="Line 20"/>
        <xdr:cNvSpPr>
          <a:spLocks/>
        </xdr:cNvSpPr>
      </xdr:nvSpPr>
      <xdr:spPr>
        <a:xfrm>
          <a:off x="10363200" y="26955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67</xdr:row>
      <xdr:rowOff>28575</xdr:rowOff>
    </xdr:from>
    <xdr:to>
      <xdr:col>9</xdr:col>
      <xdr:colOff>590550</xdr:colOff>
      <xdr:row>67</xdr:row>
      <xdr:rowOff>28575</xdr:rowOff>
    </xdr:to>
    <xdr:sp>
      <xdr:nvSpPr>
        <xdr:cNvPr id="18" name="Line 22"/>
        <xdr:cNvSpPr>
          <a:spLocks/>
        </xdr:cNvSpPr>
      </xdr:nvSpPr>
      <xdr:spPr>
        <a:xfrm flipH="1">
          <a:off x="180975" y="11001375"/>
          <a:ext cx="5895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590550</xdr:colOff>
      <xdr:row>14</xdr:row>
      <xdr:rowOff>95250</xdr:rowOff>
    </xdr:from>
    <xdr:to>
      <xdr:col>16</xdr:col>
      <xdr:colOff>57150</xdr:colOff>
      <xdr:row>15</xdr:row>
      <xdr:rowOff>9525</xdr:rowOff>
    </xdr:to>
    <xdr:sp>
      <xdr:nvSpPr>
        <xdr:cNvPr id="19" name="Oval 38"/>
        <xdr:cNvSpPr>
          <a:spLocks/>
        </xdr:cNvSpPr>
      </xdr:nvSpPr>
      <xdr:spPr>
        <a:xfrm>
          <a:off x="9734550" y="24384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14</xdr:row>
      <xdr:rowOff>123825</xdr:rowOff>
    </xdr:from>
    <xdr:to>
      <xdr:col>17</xdr:col>
      <xdr:colOff>66675</xdr:colOff>
      <xdr:row>15</xdr:row>
      <xdr:rowOff>38100</xdr:rowOff>
    </xdr:to>
    <xdr:sp>
      <xdr:nvSpPr>
        <xdr:cNvPr id="20" name="Oval 39"/>
        <xdr:cNvSpPr>
          <a:spLocks/>
        </xdr:cNvSpPr>
      </xdr:nvSpPr>
      <xdr:spPr>
        <a:xfrm>
          <a:off x="10353675" y="2466975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206</xdr:row>
      <xdr:rowOff>9525</xdr:rowOff>
    </xdr:from>
    <xdr:to>
      <xdr:col>20</xdr:col>
      <xdr:colOff>485775</xdr:colOff>
      <xdr:row>229</xdr:row>
      <xdr:rowOff>28575</xdr:rowOff>
    </xdr:to>
    <xdr:graphicFrame>
      <xdr:nvGraphicFramePr>
        <xdr:cNvPr id="21" name="Gráfico 45"/>
        <xdr:cNvGraphicFramePr/>
      </xdr:nvGraphicFramePr>
      <xdr:xfrm>
        <a:off x="6800850" y="34099500"/>
        <a:ext cx="587692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57150</xdr:rowOff>
    </xdr:from>
    <xdr:to>
      <xdr:col>13</xdr:col>
      <xdr:colOff>581025</xdr:colOff>
      <xdr:row>24</xdr:row>
      <xdr:rowOff>47625</xdr:rowOff>
    </xdr:to>
    <xdr:graphicFrame>
      <xdr:nvGraphicFramePr>
        <xdr:cNvPr id="1" name="Gráfico 1"/>
        <xdr:cNvGraphicFramePr/>
      </xdr:nvGraphicFramePr>
      <xdr:xfrm>
        <a:off x="2628900" y="409575"/>
        <a:ext cx="6467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oleObject" Target="../embeddings/oleObject_3_18.bin" /><Relationship Id="rId20" Type="http://schemas.openxmlformats.org/officeDocument/2006/relationships/oleObject" Target="../embeddings/oleObject_3_19.bin" /><Relationship Id="rId21" Type="http://schemas.openxmlformats.org/officeDocument/2006/relationships/oleObject" Target="../embeddings/oleObject_3_20.bin" /><Relationship Id="rId22" Type="http://schemas.openxmlformats.org/officeDocument/2006/relationships/oleObject" Target="../embeddings/oleObject_3_21.bin" /><Relationship Id="rId23" Type="http://schemas.openxmlformats.org/officeDocument/2006/relationships/oleObject" Target="../embeddings/oleObject_3_22.bin" /><Relationship Id="rId24" Type="http://schemas.openxmlformats.org/officeDocument/2006/relationships/oleObject" Target="../embeddings/oleObject_3_23.bin" /><Relationship Id="rId25" Type="http://schemas.openxmlformats.org/officeDocument/2006/relationships/vmlDrawing" Target="../drawings/vmlDrawing1.vml" /><Relationship Id="rId26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Q35"/>
  <sheetViews>
    <sheetView tabSelected="1" zoomScalePageLayoutView="0" workbookViewId="0" topLeftCell="A1">
      <selection activeCell="F49" sqref="F49"/>
      <selection activeCell="D2" sqref="D2"/>
    </sheetView>
  </sheetViews>
  <sheetFormatPr defaultColWidth="9.140625" defaultRowHeight="12.75"/>
  <cols>
    <col min="1" max="1" width="4.421875" style="0" customWidth="1"/>
    <col min="2" max="7" width="11.421875" style="0" customWidth="1"/>
    <col min="8" max="8" width="4.7109375" style="0" customWidth="1"/>
  </cols>
  <sheetData>
    <row r="1" ht="12.75">
      <c r="E1" s="40"/>
    </row>
    <row r="2" spans="2:5" ht="12.75">
      <c r="B2" t="s">
        <v>23</v>
      </c>
      <c r="E2" s="47"/>
    </row>
    <row r="4" ht="13.5" thickBot="1">
      <c r="A4" s="19"/>
    </row>
    <row r="5" spans="1:7" ht="17.25" thickBot="1" thickTop="1">
      <c r="A5" s="19"/>
      <c r="B5" s="26" t="s">
        <v>28</v>
      </c>
      <c r="C5" s="141" t="s">
        <v>18</v>
      </c>
      <c r="D5" s="142"/>
      <c r="E5" s="142"/>
      <c r="F5" s="142"/>
      <c r="G5" s="143"/>
    </row>
    <row r="6" spans="1:8" ht="17.25" thickBot="1" thickTop="1">
      <c r="A6" s="19"/>
      <c r="B6" s="41" t="s">
        <v>29</v>
      </c>
      <c r="C6" s="133">
        <v>5</v>
      </c>
      <c r="D6" s="134">
        <v>10</v>
      </c>
      <c r="E6" s="134">
        <v>20</v>
      </c>
      <c r="F6" s="135">
        <v>30</v>
      </c>
      <c r="G6" s="136">
        <v>40</v>
      </c>
      <c r="H6" s="127"/>
    </row>
    <row r="7" spans="1:8" ht="13.5" thickTop="1">
      <c r="A7" s="19"/>
      <c r="B7" s="28">
        <v>10</v>
      </c>
      <c r="C7" s="129">
        <f>Slurry_Fl_McElvain_d50_Cv($B7,C$6)</f>
        <v>0.470081533883383</v>
      </c>
      <c r="D7" s="128">
        <f>Slurry_Fl_McElvain_d50_Cv($B7,D$6)</f>
        <v>0.469949452887719</v>
      </c>
      <c r="E7" s="128">
        <f>Slurry_Fl_McElvain_d50_Cv($B7,E$6)</f>
        <v>0.470064610152438</v>
      </c>
      <c r="F7" s="128">
        <f>Slurry_Fl_McElvain_d50_Cv($B7,F$6)</f>
        <v>0.469949508907857</v>
      </c>
      <c r="G7" s="137">
        <f>Slurry_Fl_McElvain_d50_Cv($B7,G$6)</f>
        <v>0.470064610152438</v>
      </c>
      <c r="H7" s="126"/>
    </row>
    <row r="8" spans="1:8" ht="12.75">
      <c r="A8" s="19"/>
      <c r="B8" s="30">
        <v>20</v>
      </c>
      <c r="C8" s="130">
        <f aca="true" t="shared" si="0" ref="C8:G19">Slurry_Fl_McElvain_d50_Cv($B8,C$6)</f>
        <v>0.588471072323022</v>
      </c>
      <c r="D8" s="29">
        <f t="shared" si="0"/>
        <v>0.595824980877405</v>
      </c>
      <c r="E8" s="29">
        <f t="shared" si="0"/>
        <v>0.605366939797739</v>
      </c>
      <c r="F8" s="29">
        <f t="shared" si="0"/>
        <v>0.614609325490718</v>
      </c>
      <c r="G8" s="138">
        <f t="shared" si="0"/>
        <v>0.605366939797739</v>
      </c>
      <c r="H8" s="126"/>
    </row>
    <row r="9" spans="1:8" ht="12.75">
      <c r="A9" s="19"/>
      <c r="B9" s="30">
        <v>40</v>
      </c>
      <c r="C9" s="130">
        <f t="shared" si="0"/>
        <v>0.70686061076266</v>
      </c>
      <c r="D9" s="29">
        <f t="shared" si="0"/>
        <v>0.721700508867091</v>
      </c>
      <c r="E9" s="29">
        <f t="shared" si="0"/>
        <v>0.74066926944304</v>
      </c>
      <c r="F9" s="29">
        <f t="shared" si="0"/>
        <v>0.759269142073578</v>
      </c>
      <c r="G9" s="138">
        <f t="shared" si="0"/>
        <v>0.74066926944304</v>
      </c>
      <c r="H9" s="126"/>
    </row>
    <row r="10" spans="1:8" ht="12.75">
      <c r="A10" s="19"/>
      <c r="B10" s="30">
        <v>60</v>
      </c>
      <c r="C10" s="130">
        <f t="shared" si="0"/>
        <v>0.776114051227535</v>
      </c>
      <c r="D10" s="29">
        <f t="shared" si="0"/>
        <v>0.795332972499533</v>
      </c>
      <c r="E10" s="29">
        <f t="shared" si="0"/>
        <v>0.819816058545754</v>
      </c>
      <c r="F10" s="29">
        <f t="shared" si="0"/>
        <v>0.843889710135752</v>
      </c>
      <c r="G10" s="138">
        <f t="shared" si="0"/>
        <v>0.819816058545754</v>
      </c>
      <c r="H10" s="126"/>
    </row>
    <row r="11" spans="1:8" ht="12.75">
      <c r="A11" s="19"/>
      <c r="B11" s="30">
        <v>80</v>
      </c>
      <c r="C11" s="130">
        <f t="shared" si="0"/>
        <v>0.825250149202299</v>
      </c>
      <c r="D11" s="29">
        <f t="shared" si="0"/>
        <v>0.847576036856777</v>
      </c>
      <c r="E11" s="29">
        <f t="shared" si="0"/>
        <v>0.875971599088342</v>
      </c>
      <c r="F11" s="29">
        <f t="shared" si="0"/>
        <v>0.903928958656439</v>
      </c>
      <c r="G11" s="138">
        <f t="shared" si="0"/>
        <v>0.875971599088342</v>
      </c>
      <c r="H11" s="126"/>
    </row>
    <row r="12" spans="1:8" ht="12.75">
      <c r="A12" s="19"/>
      <c r="B12" s="30">
        <v>100</v>
      </c>
      <c r="C12" s="130">
        <f t="shared" si="0"/>
        <v>0.863363067766766</v>
      </c>
      <c r="D12" s="29">
        <f t="shared" si="0"/>
        <v>0.888098905775437</v>
      </c>
      <c r="E12" s="29">
        <f t="shared" si="0"/>
        <v>0.919529220304875</v>
      </c>
      <c r="F12" s="29">
        <f t="shared" si="0"/>
        <v>0.950499017815715</v>
      </c>
      <c r="G12" s="138">
        <f t="shared" si="0"/>
        <v>0.919529220304875</v>
      </c>
      <c r="H12" s="126"/>
    </row>
    <row r="13" spans="1:8" ht="12.75">
      <c r="A13" s="19"/>
      <c r="B13" s="30">
        <v>200</v>
      </c>
      <c r="C13" s="130">
        <f t="shared" si="0"/>
        <v>0.981752606206405</v>
      </c>
      <c r="D13" s="29">
        <f t="shared" si="0"/>
        <v>1.01397443376512</v>
      </c>
      <c r="E13" s="29">
        <f t="shared" si="0"/>
        <v>1.05483154995018</v>
      </c>
      <c r="F13" s="29">
        <f t="shared" si="0"/>
        <v>1.09515883439858</v>
      </c>
      <c r="G13" s="138">
        <f t="shared" si="0"/>
        <v>1.05483154995018</v>
      </c>
      <c r="H13" s="126"/>
    </row>
    <row r="14" spans="1:8" ht="12.75">
      <c r="A14" s="19"/>
      <c r="B14" s="31">
        <v>400</v>
      </c>
      <c r="C14" s="130">
        <f t="shared" si="0"/>
        <v>1.10014214464604</v>
      </c>
      <c r="D14" s="29">
        <f t="shared" si="0"/>
        <v>1.13984996175481</v>
      </c>
      <c r="E14" s="29">
        <f t="shared" si="0"/>
        <v>1.19013387959548</v>
      </c>
      <c r="F14" s="29">
        <f t="shared" si="0"/>
        <v>1.23981865098144</v>
      </c>
      <c r="G14" s="138">
        <f t="shared" si="0"/>
        <v>1.19013387959548</v>
      </c>
      <c r="H14" s="126"/>
    </row>
    <row r="15" spans="1:8" ht="12.75">
      <c r="A15" s="19"/>
      <c r="B15" s="30">
        <v>600</v>
      </c>
      <c r="C15" s="130">
        <f t="shared" si="0"/>
        <v>1.172</v>
      </c>
      <c r="D15" s="29">
        <f t="shared" si="0"/>
        <v>1.209</v>
      </c>
      <c r="E15" s="29">
        <f t="shared" si="0"/>
        <v>1.268</v>
      </c>
      <c r="F15" s="29">
        <f t="shared" si="0"/>
        <v>1.305</v>
      </c>
      <c r="G15" s="138">
        <f t="shared" si="0"/>
        <v>1.268</v>
      </c>
      <c r="H15" s="126"/>
    </row>
    <row r="16" spans="1:8" ht="12.75">
      <c r="A16" s="19"/>
      <c r="B16" s="30">
        <v>800</v>
      </c>
      <c r="C16" s="130">
        <f t="shared" si="0"/>
        <v>1.23</v>
      </c>
      <c r="D16" s="29">
        <f t="shared" si="0"/>
        <v>1.26</v>
      </c>
      <c r="E16" s="29">
        <f t="shared" si="0"/>
        <v>1.31</v>
      </c>
      <c r="F16" s="29">
        <f t="shared" si="0"/>
        <v>1.34</v>
      </c>
      <c r="G16" s="138">
        <f t="shared" si="0"/>
        <v>1.31</v>
      </c>
      <c r="H16" s="126"/>
    </row>
    <row r="17" spans="1:8" ht="12.75">
      <c r="A17" s="19"/>
      <c r="B17" s="30">
        <v>1000</v>
      </c>
      <c r="C17" s="130">
        <f t="shared" si="0"/>
        <v>1.262</v>
      </c>
      <c r="D17" s="29">
        <f t="shared" si="0"/>
        <v>1.294</v>
      </c>
      <c r="E17" s="29">
        <f t="shared" si="0"/>
        <v>1.334</v>
      </c>
      <c r="F17" s="29">
        <f t="shared" si="0"/>
        <v>1.36</v>
      </c>
      <c r="G17" s="138">
        <f t="shared" si="0"/>
        <v>1.334</v>
      </c>
      <c r="H17" s="126"/>
    </row>
    <row r="18" spans="2:8" ht="12.75">
      <c r="B18" s="30">
        <v>2000</v>
      </c>
      <c r="C18" s="130">
        <f t="shared" si="0"/>
        <v>1.339</v>
      </c>
      <c r="D18" s="29">
        <f t="shared" si="0"/>
        <v>1.366</v>
      </c>
      <c r="E18" s="29">
        <f t="shared" si="0"/>
        <v>1.386</v>
      </c>
      <c r="F18" s="29">
        <f t="shared" si="0"/>
        <v>1.395</v>
      </c>
      <c r="G18" s="138">
        <f t="shared" si="0"/>
        <v>1.386</v>
      </c>
      <c r="H18" s="126"/>
    </row>
    <row r="19" spans="2:8" ht="13.5" thickBot="1">
      <c r="B19" s="32">
        <v>3000</v>
      </c>
      <c r="C19" s="131">
        <f t="shared" si="0"/>
        <v>1.36</v>
      </c>
      <c r="D19" s="132">
        <f t="shared" si="0"/>
        <v>1.386</v>
      </c>
      <c r="E19" s="132">
        <f t="shared" si="0"/>
        <v>1.399</v>
      </c>
      <c r="F19" s="132">
        <f t="shared" si="0"/>
        <v>1.4</v>
      </c>
      <c r="G19" s="139">
        <f t="shared" si="0"/>
        <v>1.399</v>
      </c>
      <c r="H19" s="126"/>
    </row>
    <row r="20" ht="13.5" thickTop="1"/>
    <row r="22" ht="12.75">
      <c r="B22" t="s">
        <v>24</v>
      </c>
    </row>
    <row r="24" spans="2:6" ht="12.75">
      <c r="B24" s="12" t="s">
        <v>19</v>
      </c>
      <c r="C24" s="40" t="s">
        <v>133</v>
      </c>
      <c r="D24" s="40"/>
      <c r="E24" s="40"/>
      <c r="F24" s="40"/>
    </row>
    <row r="25" spans="1:14" ht="15.75">
      <c r="A25" s="1"/>
      <c r="B25" s="12" t="s">
        <v>30</v>
      </c>
      <c r="C25" s="37">
        <v>800</v>
      </c>
      <c r="D25" s="38" t="s">
        <v>22</v>
      </c>
      <c r="E25" s="40"/>
      <c r="F25" s="12"/>
      <c r="G25" s="1"/>
      <c r="H25" s="1"/>
      <c r="I25" s="1"/>
      <c r="J25" s="1"/>
      <c r="K25" s="1"/>
      <c r="L25" s="1"/>
      <c r="M25" s="1"/>
      <c r="N25" s="1"/>
    </row>
    <row r="26" spans="2:6" ht="15.75">
      <c r="B26" s="12" t="s">
        <v>31</v>
      </c>
      <c r="C26" s="37">
        <v>22</v>
      </c>
      <c r="D26" s="40" t="s">
        <v>21</v>
      </c>
      <c r="E26" s="40"/>
      <c r="F26" s="40"/>
    </row>
    <row r="27" spans="2:6" ht="12.75">
      <c r="B27" s="12" t="s">
        <v>19</v>
      </c>
      <c r="C27" s="125">
        <f>Slurry_Fl_McElvain_d50_Cv(C25,C26)</f>
        <v>1.316</v>
      </c>
      <c r="D27" s="40"/>
      <c r="E27" s="40"/>
      <c r="F27" s="40"/>
    </row>
    <row r="29" spans="2:17" ht="15.75">
      <c r="B29" t="s">
        <v>20</v>
      </c>
      <c r="C29" t="s">
        <v>32</v>
      </c>
      <c r="I29" s="12" t="s">
        <v>30</v>
      </c>
      <c r="J29" s="37">
        <v>800</v>
      </c>
      <c r="K29" s="38" t="s">
        <v>22</v>
      </c>
      <c r="L29" s="12" t="s">
        <v>30</v>
      </c>
      <c r="M29" s="37">
        <v>800</v>
      </c>
      <c r="N29" s="38" t="s">
        <v>22</v>
      </c>
      <c r="O29" s="12" t="s">
        <v>30</v>
      </c>
      <c r="P29" s="37">
        <v>800</v>
      </c>
      <c r="Q29" s="38" t="s">
        <v>22</v>
      </c>
    </row>
    <row r="30" spans="3:17" ht="15.75">
      <c r="C30" t="s">
        <v>121</v>
      </c>
      <c r="I30" s="12" t="s">
        <v>31</v>
      </c>
      <c r="J30" s="37">
        <v>25</v>
      </c>
      <c r="K30" s="40" t="s">
        <v>21</v>
      </c>
      <c r="L30" s="12" t="s">
        <v>31</v>
      </c>
      <c r="M30" s="37">
        <v>35</v>
      </c>
      <c r="N30" s="40" t="s">
        <v>21</v>
      </c>
      <c r="O30" s="12" t="s">
        <v>31</v>
      </c>
      <c r="P30" s="37">
        <v>41</v>
      </c>
      <c r="Q30" s="40" t="s">
        <v>21</v>
      </c>
    </row>
    <row r="31" spans="9:17" ht="12.75">
      <c r="I31" s="12" t="s">
        <v>19</v>
      </c>
      <c r="J31" s="125">
        <f>Slurry_Fl_McElvain_d50_Cv(J29,J30)</f>
        <v>1.3250000000000002</v>
      </c>
      <c r="K31" s="40"/>
      <c r="L31" s="12" t="s">
        <v>19</v>
      </c>
      <c r="M31" s="125">
        <f>Slurry_Fl_McElvain_d50_Cv(M29,M30)</f>
        <v>1.3250000000000002</v>
      </c>
      <c r="N31" s="40"/>
      <c r="O31" s="12" t="s">
        <v>19</v>
      </c>
      <c r="P31" s="125" t="str">
        <f>Slurry_Fl_McElvain_d50_Cv(P29,P30)</f>
        <v>N/A</v>
      </c>
      <c r="Q31" s="40"/>
    </row>
    <row r="34" ht="15.75">
      <c r="I34" t="s">
        <v>131</v>
      </c>
    </row>
    <row r="35" ht="12.75">
      <c r="I35" t="s">
        <v>130</v>
      </c>
    </row>
  </sheetData>
  <sheetProtection/>
  <mergeCells count="1">
    <mergeCell ref="C5:G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B2:M38"/>
  <sheetViews>
    <sheetView zoomScalePageLayoutView="0" workbookViewId="0" topLeftCell="A1">
      <selection activeCell="D41" sqref="D41"/>
      <selection activeCell="A1" sqref="A1"/>
    </sheetView>
  </sheetViews>
  <sheetFormatPr defaultColWidth="9.140625" defaultRowHeight="12.75"/>
  <sheetData>
    <row r="2" spans="2:4" ht="12.75">
      <c r="B2" s="114" t="s">
        <v>118</v>
      </c>
      <c r="D2" t="s">
        <v>119</v>
      </c>
    </row>
    <row r="4" ht="13.5" thickBot="1"/>
    <row r="5" spans="2:6" ht="17.25" thickBot="1" thickTop="1">
      <c r="B5" s="33" t="s">
        <v>28</v>
      </c>
      <c r="C5" s="141" t="s">
        <v>18</v>
      </c>
      <c r="D5" s="142"/>
      <c r="E5" s="142"/>
      <c r="F5" s="143"/>
    </row>
    <row r="6" spans="2:6" ht="17.25" thickBot="1" thickTop="1">
      <c r="B6" s="41" t="s">
        <v>29</v>
      </c>
      <c r="C6" s="120">
        <v>2</v>
      </c>
      <c r="D6" s="27">
        <v>5</v>
      </c>
      <c r="E6" s="119">
        <v>10</v>
      </c>
      <c r="F6" s="117">
        <v>15</v>
      </c>
    </row>
    <row r="7" spans="2:6" ht="13.5" thickTop="1">
      <c r="B7" s="28">
        <v>10</v>
      </c>
      <c r="C7" s="2">
        <f>Slurry_Fl_Durand_d50_Cv($B7,C$6)</f>
        <v>0.1</v>
      </c>
      <c r="D7" s="2">
        <f>Slurry_Fl_Durand_d50_Cv($B7,D$6)</f>
        <v>0.124</v>
      </c>
      <c r="E7" s="2">
        <f>Slurry_Fl_Durand_d50_Cv($B7,E$6)</f>
        <v>0.14</v>
      </c>
      <c r="F7" s="2">
        <f>Slurry_Fl_Durand_d50_Cv($B7,F$6)</f>
        <v>0.14800000000000002</v>
      </c>
    </row>
    <row r="8" spans="2:6" ht="12.75">
      <c r="B8" s="30">
        <v>20</v>
      </c>
      <c r="C8" s="2">
        <f aca="true" t="shared" si="0" ref="C8:F18">Slurry_Fl_Durand_d50_Cv($B8,C$6)</f>
        <v>0.2</v>
      </c>
      <c r="D8" s="2">
        <f t="shared" si="0"/>
        <v>0.248</v>
      </c>
      <c r="E8" s="2">
        <f t="shared" si="0"/>
        <v>0.28</v>
      </c>
      <c r="F8" s="2">
        <f t="shared" si="0"/>
        <v>0.29600000000000004</v>
      </c>
    </row>
    <row r="9" spans="2:6" ht="12.75">
      <c r="B9" s="30">
        <v>40</v>
      </c>
      <c r="C9" s="2">
        <f t="shared" si="0"/>
        <v>0.4</v>
      </c>
      <c r="D9" s="2">
        <f t="shared" si="0"/>
        <v>0.496</v>
      </c>
      <c r="E9" s="2">
        <f t="shared" si="0"/>
        <v>0.56</v>
      </c>
      <c r="F9" s="2">
        <f t="shared" si="0"/>
        <v>0.5920000000000001</v>
      </c>
    </row>
    <row r="10" spans="2:6" ht="12.75">
      <c r="B10" s="30">
        <v>60</v>
      </c>
      <c r="C10" s="2">
        <f t="shared" si="0"/>
        <v>0.544</v>
      </c>
      <c r="D10" s="2">
        <f t="shared" si="0"/>
        <v>0.662</v>
      </c>
      <c r="E10" s="2">
        <f t="shared" si="0"/>
        <v>0.752</v>
      </c>
      <c r="F10" s="2">
        <f t="shared" si="0"/>
        <v>0.792</v>
      </c>
    </row>
    <row r="11" spans="2:6" ht="12.75">
      <c r="B11" s="30">
        <v>80</v>
      </c>
      <c r="C11" s="2">
        <f t="shared" si="0"/>
        <v>0.632</v>
      </c>
      <c r="D11" s="2">
        <f t="shared" si="0"/>
        <v>0.746</v>
      </c>
      <c r="E11" s="2">
        <f t="shared" si="0"/>
        <v>0.856</v>
      </c>
      <c r="F11" s="2">
        <f t="shared" si="0"/>
        <v>0.896</v>
      </c>
    </row>
    <row r="12" spans="2:6" ht="12.75">
      <c r="B12" s="30">
        <v>100</v>
      </c>
      <c r="C12" s="2">
        <f t="shared" si="0"/>
        <v>0.72</v>
      </c>
      <c r="D12" s="2">
        <f t="shared" si="0"/>
        <v>0.83</v>
      </c>
      <c r="E12" s="2">
        <f t="shared" si="0"/>
        <v>0.96</v>
      </c>
      <c r="F12" s="2">
        <f t="shared" si="0"/>
        <v>1</v>
      </c>
    </row>
    <row r="13" spans="2:6" ht="12.75">
      <c r="B13" s="30">
        <v>200</v>
      </c>
      <c r="C13" s="2">
        <f t="shared" si="0"/>
        <v>0.93</v>
      </c>
      <c r="D13" s="2">
        <f t="shared" si="0"/>
        <v>1.08</v>
      </c>
      <c r="E13" s="2">
        <f t="shared" si="0"/>
        <v>1.21</v>
      </c>
      <c r="F13" s="2">
        <f t="shared" si="0"/>
        <v>1.27</v>
      </c>
    </row>
    <row r="14" spans="2:6" ht="12.75">
      <c r="B14" s="31">
        <v>400</v>
      </c>
      <c r="C14" s="2">
        <f t="shared" si="0"/>
        <v>1.1</v>
      </c>
      <c r="D14" s="2">
        <f t="shared" si="0"/>
        <v>1.29</v>
      </c>
      <c r="E14" s="2">
        <f t="shared" si="0"/>
        <v>1.42</v>
      </c>
      <c r="F14" s="2">
        <f t="shared" si="0"/>
        <v>1.47</v>
      </c>
    </row>
    <row r="15" spans="2:6" ht="12.75">
      <c r="B15" s="30">
        <v>600</v>
      </c>
      <c r="C15" s="2">
        <f t="shared" si="0"/>
        <v>1.17</v>
      </c>
      <c r="D15" s="2">
        <f t="shared" si="0"/>
        <v>1.375</v>
      </c>
      <c r="E15" s="2">
        <f t="shared" si="0"/>
        <v>1.465</v>
      </c>
      <c r="F15" s="2">
        <f t="shared" si="0"/>
        <v>1.505</v>
      </c>
    </row>
    <row r="16" spans="2:6" ht="12.75">
      <c r="B16" s="30">
        <v>800</v>
      </c>
      <c r="C16" s="2">
        <f t="shared" si="0"/>
        <v>1.206</v>
      </c>
      <c r="D16" s="2">
        <f t="shared" si="0"/>
        <v>1.396</v>
      </c>
      <c r="E16" s="2">
        <f t="shared" si="0"/>
        <v>1.454</v>
      </c>
      <c r="F16" s="2">
        <f t="shared" si="0"/>
        <v>1.482</v>
      </c>
    </row>
    <row r="17" spans="2:6" ht="12.75">
      <c r="B17" s="30">
        <v>1000</v>
      </c>
      <c r="C17" s="2">
        <f t="shared" si="0"/>
        <v>1.23</v>
      </c>
      <c r="D17" s="2">
        <f t="shared" si="0"/>
        <v>1.4</v>
      </c>
      <c r="E17" s="2">
        <f t="shared" si="0"/>
        <v>1.43</v>
      </c>
      <c r="F17" s="2">
        <f t="shared" si="0"/>
        <v>1.45</v>
      </c>
    </row>
    <row r="18" spans="2:6" ht="13.5" thickBot="1">
      <c r="B18" s="116">
        <v>2000</v>
      </c>
      <c r="C18" s="2">
        <f t="shared" si="0"/>
        <v>1.302</v>
      </c>
      <c r="D18" s="2">
        <f t="shared" si="0"/>
        <v>1.35</v>
      </c>
      <c r="E18" s="2">
        <f t="shared" si="0"/>
        <v>1.356</v>
      </c>
      <c r="F18" s="2">
        <f t="shared" si="0"/>
        <v>1.3619999999999999</v>
      </c>
    </row>
    <row r="19" ht="13.5" thickTop="1"/>
    <row r="22" ht="12.75">
      <c r="B22" t="s">
        <v>120</v>
      </c>
    </row>
    <row r="23" ht="13.5" thickBot="1"/>
    <row r="24" spans="2:5" ht="13.5" thickTop="1">
      <c r="B24" s="33" t="s">
        <v>19</v>
      </c>
      <c r="C24" s="34" t="s">
        <v>135</v>
      </c>
      <c r="D24" s="34"/>
      <c r="E24" s="35"/>
    </row>
    <row r="25" spans="2:5" ht="15.75">
      <c r="B25" s="36" t="s">
        <v>30</v>
      </c>
      <c r="C25" s="37">
        <v>800</v>
      </c>
      <c r="D25" s="38" t="s">
        <v>22</v>
      </c>
      <c r="E25" s="39"/>
    </row>
    <row r="26" spans="2:5" ht="15.75">
      <c r="B26" s="36" t="s">
        <v>31</v>
      </c>
      <c r="C26" s="37">
        <v>23</v>
      </c>
      <c r="D26" s="40" t="s">
        <v>21</v>
      </c>
      <c r="E26" s="39"/>
    </row>
    <row r="27" spans="2:5" ht="13.5" thickBot="1">
      <c r="B27" s="41" t="s">
        <v>19</v>
      </c>
      <c r="C27" s="42">
        <f>Slurry_Fl_Durand_d50_Cv(C25,C26)</f>
        <v>1.482</v>
      </c>
      <c r="D27" s="43"/>
      <c r="E27" s="44"/>
    </row>
    <row r="28" ht="13.5" thickTop="1"/>
    <row r="29" spans="2:3" ht="15.75">
      <c r="B29" t="s">
        <v>20</v>
      </c>
      <c r="C29" t="s">
        <v>129</v>
      </c>
    </row>
    <row r="30" ht="12.75">
      <c r="C30" t="s">
        <v>128</v>
      </c>
    </row>
    <row r="33" spans="8:13" ht="12.75">
      <c r="H33" t="s">
        <v>127</v>
      </c>
      <c r="M33" s="46" t="s">
        <v>123</v>
      </c>
    </row>
    <row r="34" ht="12.75">
      <c r="H34" t="s">
        <v>122</v>
      </c>
    </row>
    <row r="36" ht="15.75">
      <c r="H36" t="s">
        <v>126</v>
      </c>
    </row>
    <row r="37" ht="12.75">
      <c r="H37" t="s">
        <v>124</v>
      </c>
    </row>
    <row r="38" ht="12.75">
      <c r="H38" t="s">
        <v>125</v>
      </c>
    </row>
  </sheetData>
  <sheetProtection/>
  <mergeCells count="1">
    <mergeCell ref="C5:F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F31"/>
  <sheetViews>
    <sheetView zoomScalePageLayoutView="0" workbookViewId="0" topLeftCell="A1">
      <selection activeCell="E42" sqref="E42"/>
      <selection activeCell="G8" sqref="G8"/>
    </sheetView>
  </sheetViews>
  <sheetFormatPr defaultColWidth="9.140625" defaultRowHeight="12.75"/>
  <sheetData>
    <row r="3" ht="12.75">
      <c r="B3" s="45" t="s">
        <v>33</v>
      </c>
    </row>
    <row r="6" ht="12.75">
      <c r="B6" t="s">
        <v>34</v>
      </c>
    </row>
    <row r="7" ht="12.75">
      <c r="B7" t="s">
        <v>35</v>
      </c>
    </row>
    <row r="9" spans="2:3" ht="12.75">
      <c r="B9" s="1" t="s">
        <v>36</v>
      </c>
      <c r="C9" t="s">
        <v>37</v>
      </c>
    </row>
    <row r="10" ht="12.75">
      <c r="B10" s="1"/>
    </row>
    <row r="11" ht="12.75">
      <c r="B11" t="s">
        <v>38</v>
      </c>
    </row>
    <row r="12" ht="12.75">
      <c r="B12" t="s">
        <v>39</v>
      </c>
    </row>
    <row r="15" spans="2:6" ht="12.75">
      <c r="B15" s="1" t="s">
        <v>40</v>
      </c>
      <c r="C15" t="s">
        <v>41</v>
      </c>
      <c r="F15" s="46"/>
    </row>
    <row r="17" ht="12.75">
      <c r="B17" t="s">
        <v>42</v>
      </c>
    </row>
    <row r="18" spans="2:6" ht="12.75">
      <c r="B18" t="s">
        <v>39</v>
      </c>
      <c r="C18" s="47"/>
      <c r="D18" s="47"/>
      <c r="E18" s="47"/>
      <c r="F18" s="47"/>
    </row>
    <row r="21" ht="13.5" thickBot="1">
      <c r="F21" t="s">
        <v>43</v>
      </c>
    </row>
    <row r="22" spans="2:6" ht="12.75">
      <c r="B22" s="48" t="s">
        <v>44</v>
      </c>
      <c r="C22" s="118">
        <v>4</v>
      </c>
      <c r="D22" s="49" t="s">
        <v>26</v>
      </c>
      <c r="F22" s="50" t="s">
        <v>45</v>
      </c>
    </row>
    <row r="23" spans="2:6" ht="12.75">
      <c r="B23" s="51" t="s">
        <v>46</v>
      </c>
      <c r="C23" s="37">
        <v>50</v>
      </c>
      <c r="D23" s="52" t="s">
        <v>21</v>
      </c>
      <c r="F23" t="s">
        <v>47</v>
      </c>
    </row>
    <row r="24" spans="2:6" ht="12.75">
      <c r="B24" s="51" t="s">
        <v>27</v>
      </c>
      <c r="C24" s="53">
        <v>100</v>
      </c>
      <c r="D24" s="54" t="s">
        <v>22</v>
      </c>
      <c r="F24" t="s">
        <v>48</v>
      </c>
    </row>
    <row r="25" spans="2:4" ht="13.5" thickBot="1">
      <c r="B25" s="55" t="s">
        <v>49</v>
      </c>
      <c r="C25" s="56">
        <f>0.0835*LN(10^(4-0.629488*((-0.3738*C22^4+6.4395*C22^3-41.552*C22^2+146.44*C22-106.98)/(3046*C23^(-1.0019)))*LOG10(C24/20)))+0.2329</f>
        <v>0.8195579154816681</v>
      </c>
      <c r="D25" s="57"/>
    </row>
    <row r="26" spans="2:4" ht="15">
      <c r="B26" s="58"/>
      <c r="C26" s="59"/>
      <c r="D26" s="58"/>
    </row>
    <row r="27" spans="2:3" ht="12.75">
      <c r="B27" s="1" t="s">
        <v>36</v>
      </c>
      <c r="C27" s="60" t="s">
        <v>134</v>
      </c>
    </row>
    <row r="28" spans="2:3" ht="12.75">
      <c r="B28" s="1" t="s">
        <v>36</v>
      </c>
      <c r="C28" s="61">
        <f>Slurry_HR_factor_Ss_Cw_d50(C22,C23,C24)</f>
        <v>0.8195579154816682</v>
      </c>
    </row>
    <row r="31" ht="12.75">
      <c r="B31" t="s">
        <v>59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AC295"/>
  <sheetViews>
    <sheetView zoomScalePageLayoutView="0" workbookViewId="0" topLeftCell="A244">
      <selection activeCell="M38" sqref="M38"/>
      <selection activeCell="A1" sqref="A1"/>
    </sheetView>
  </sheetViews>
  <sheetFormatPr defaultColWidth="9.140625" defaultRowHeight="12.75"/>
  <sheetData>
    <row r="2" ht="14.25">
      <c r="R2" s="1" t="s">
        <v>101</v>
      </c>
    </row>
    <row r="5" ht="12.75">
      <c r="R5" s="1" t="s">
        <v>65</v>
      </c>
    </row>
    <row r="8" ht="14.25">
      <c r="P8" t="s">
        <v>102</v>
      </c>
    </row>
    <row r="10" ht="14.25">
      <c r="S10" t="s">
        <v>103</v>
      </c>
    </row>
    <row r="13" spans="17:18" ht="14.25">
      <c r="Q13" s="1" t="s">
        <v>104</v>
      </c>
      <c r="R13" s="46" t="s">
        <v>105</v>
      </c>
    </row>
    <row r="16" spans="15:19" ht="14.25">
      <c r="O16">
        <v>22</v>
      </c>
      <c r="P16" s="1">
        <v>200</v>
      </c>
      <c r="Q16" s="62" t="s">
        <v>106</v>
      </c>
      <c r="R16" s="1" t="s">
        <v>101</v>
      </c>
      <c r="S16" s="46">
        <v>10000</v>
      </c>
    </row>
    <row r="17" ht="12.75">
      <c r="L17" t="s">
        <v>1</v>
      </c>
    </row>
    <row r="19" spans="15:16" ht="12.75">
      <c r="O19" t="s">
        <v>66</v>
      </c>
      <c r="P19" t="s">
        <v>67</v>
      </c>
    </row>
    <row r="26" ht="12.75">
      <c r="M26" t="s">
        <v>98</v>
      </c>
    </row>
    <row r="27" ht="12.75">
      <c r="M27" t="s">
        <v>99</v>
      </c>
    </row>
    <row r="28" ht="12.75">
      <c r="M28" t="s">
        <v>100</v>
      </c>
    </row>
    <row r="32" ht="12.75">
      <c r="L32" s="1"/>
    </row>
    <row r="33" ht="12.75">
      <c r="L33" s="1"/>
    </row>
    <row r="38" spans="12:19" ht="12.75">
      <c r="L38" s="1"/>
      <c r="P38" s="46"/>
      <c r="S38" s="46" t="s">
        <v>1</v>
      </c>
    </row>
    <row r="41" spans="11:18" ht="12.75">
      <c r="K41" s="40"/>
      <c r="M41" s="47"/>
      <c r="N41" s="47"/>
      <c r="O41" s="47"/>
      <c r="P41" s="47"/>
      <c r="Q41" s="47"/>
      <c r="R41" s="47"/>
    </row>
    <row r="42" spans="11:18" ht="12.75">
      <c r="K42" s="40"/>
      <c r="L42" s="11"/>
      <c r="M42" s="63"/>
      <c r="N42" s="47"/>
      <c r="O42" s="47"/>
      <c r="P42" s="47"/>
      <c r="Q42" s="47"/>
      <c r="R42" s="47"/>
    </row>
    <row r="43" spans="11:18" ht="12.75">
      <c r="K43" s="40"/>
      <c r="L43" s="11"/>
      <c r="M43" s="11"/>
      <c r="N43" s="47"/>
      <c r="O43" s="47"/>
      <c r="P43" s="11"/>
      <c r="Q43" s="47"/>
      <c r="R43" s="47"/>
    </row>
    <row r="44" spans="11:18" ht="12.75">
      <c r="K44" s="40"/>
      <c r="L44" s="11"/>
      <c r="M44" s="64"/>
      <c r="N44" s="47"/>
      <c r="O44" s="47"/>
      <c r="P44" s="47"/>
      <c r="Q44" s="47"/>
      <c r="R44" s="47"/>
    </row>
    <row r="53" spans="11:12" ht="13.5" thickBot="1">
      <c r="K53" s="1" t="s">
        <v>61</v>
      </c>
      <c r="L53">
        <v>-0.3738</v>
      </c>
    </row>
    <row r="54" spans="11:15" ht="13.5" thickBot="1">
      <c r="K54" s="1" t="s">
        <v>62</v>
      </c>
      <c r="L54">
        <v>6.4395</v>
      </c>
      <c r="N54" s="65" t="s">
        <v>60</v>
      </c>
      <c r="O54" s="66" t="s">
        <v>81</v>
      </c>
    </row>
    <row r="55" spans="11:15" ht="12.75">
      <c r="K55" s="1" t="s">
        <v>63</v>
      </c>
      <c r="L55">
        <v>-41.552</v>
      </c>
      <c r="N55" s="67">
        <v>1.25</v>
      </c>
      <c r="O55" s="68">
        <f aca="true" t="shared" si="0" ref="O55:O60">-0.3738*N55^4+6.4395*N55^3-41.552*N55^2+146.44*N55-106.98</f>
        <v>22.809550781249996</v>
      </c>
    </row>
    <row r="56" spans="11:15" ht="12.75">
      <c r="K56" s="1" t="s">
        <v>27</v>
      </c>
      <c r="L56">
        <v>146.44</v>
      </c>
      <c r="N56" s="69">
        <v>1.5</v>
      </c>
      <c r="O56" s="70">
        <f t="shared" si="0"/>
        <v>39.028949999999995</v>
      </c>
    </row>
    <row r="57" spans="11:15" ht="12.75">
      <c r="K57" s="1" t="s">
        <v>51</v>
      </c>
      <c r="L57">
        <v>-106.98</v>
      </c>
      <c r="N57" s="69">
        <v>2</v>
      </c>
      <c r="O57" s="70">
        <f t="shared" si="0"/>
        <v>65.2272</v>
      </c>
    </row>
    <row r="58" spans="14:15" ht="12.75">
      <c r="N58" s="69">
        <v>2.65</v>
      </c>
      <c r="O58" s="70">
        <f t="shared" si="0"/>
        <v>90.68962395124994</v>
      </c>
    </row>
    <row r="59" spans="14:15" ht="12.75">
      <c r="N59" s="69">
        <v>3</v>
      </c>
      <c r="O59" s="70">
        <f t="shared" si="0"/>
        <v>101.96069999999996</v>
      </c>
    </row>
    <row r="60" spans="14:15" ht="12.75">
      <c r="N60" s="69">
        <v>4</v>
      </c>
      <c r="O60" s="70">
        <f t="shared" si="0"/>
        <v>130.3832</v>
      </c>
    </row>
    <row r="61" spans="14:15" ht="12.75">
      <c r="N61" s="69">
        <v>5</v>
      </c>
      <c r="O61" s="70">
        <f>-0.3738*N61^4+6.4395*N61^3-41.552*N61^2+146.44*N61-106.98</f>
        <v>157.73250000000007</v>
      </c>
    </row>
    <row r="62" spans="14:26" ht="13.5" thickBot="1">
      <c r="N62" s="71">
        <v>6</v>
      </c>
      <c r="O62" s="72">
        <f>-0.3738*N62^4+6.4395*N62^3-41.552*N62^2+146.44*N62-106.98</f>
        <v>182.27519999999993</v>
      </c>
      <c r="Y62" s="73" t="s">
        <v>90</v>
      </c>
      <c r="Z62">
        <f>LOG10(50)</f>
        <v>1.6989700043360187</v>
      </c>
    </row>
    <row r="63" spans="25:26" ht="12.75">
      <c r="Y63" s="73" t="s">
        <v>91</v>
      </c>
      <c r="Z63">
        <f>LOG10(500)</f>
        <v>2.6989700043360187</v>
      </c>
    </row>
    <row r="64" ht="12.75">
      <c r="Z64">
        <f>Z62/Z63</f>
        <v>0.6294882868674145</v>
      </c>
    </row>
    <row r="69" spans="2:6" ht="14.25">
      <c r="B69" s="74"/>
      <c r="C69" s="75" t="s">
        <v>107</v>
      </c>
      <c r="D69" s="76" t="s">
        <v>68</v>
      </c>
      <c r="E69" s="77"/>
      <c r="F69" s="78"/>
    </row>
    <row r="70" spans="2:6" ht="12.75">
      <c r="B70" s="79"/>
      <c r="C70" s="79"/>
      <c r="D70" s="79"/>
      <c r="E70" s="144" t="s">
        <v>69</v>
      </c>
      <c r="F70" s="145"/>
    </row>
    <row r="71" spans="2:28" ht="13.5" thickBot="1">
      <c r="B71" s="2" t="s">
        <v>82</v>
      </c>
      <c r="C71" s="2" t="s">
        <v>83</v>
      </c>
      <c r="D71" s="79"/>
      <c r="E71" s="79" t="s">
        <v>25</v>
      </c>
      <c r="F71" s="79" t="s">
        <v>21</v>
      </c>
      <c r="T71" s="1" t="s">
        <v>27</v>
      </c>
      <c r="U71" t="s">
        <v>92</v>
      </c>
      <c r="AA71" s="1" t="s">
        <v>27</v>
      </c>
      <c r="AB71" t="s">
        <v>92</v>
      </c>
    </row>
    <row r="72" spans="2:28" ht="15" thickBot="1">
      <c r="B72" s="80">
        <v>5</v>
      </c>
      <c r="C72" s="80">
        <v>609</v>
      </c>
      <c r="D72" s="79">
        <f>3046*B72^(-1.0019)</f>
        <v>607.3399532028915</v>
      </c>
      <c r="E72" s="29">
        <f>C72-D72</f>
        <v>1.6600467971085209</v>
      </c>
      <c r="F72" s="29">
        <f>E72/C72*100</f>
        <v>0.2725856809702005</v>
      </c>
      <c r="H72" s="81" t="s">
        <v>108</v>
      </c>
      <c r="I72" s="82" t="s">
        <v>84</v>
      </c>
      <c r="J72" s="83"/>
      <c r="U72" s="1" t="s">
        <v>1</v>
      </c>
      <c r="AA72" s="84" t="s">
        <v>109</v>
      </c>
      <c r="AB72" s="85" t="s">
        <v>95</v>
      </c>
    </row>
    <row r="73" spans="2:29" ht="14.25">
      <c r="B73" s="80">
        <v>10</v>
      </c>
      <c r="C73" s="80">
        <v>301</v>
      </c>
      <c r="D73" s="79">
        <f aca="true" t="shared" si="1" ref="D73:D88">3046*B73^(-1.0019)</f>
        <v>303.27031265645763</v>
      </c>
      <c r="E73" s="29">
        <f aca="true" t="shared" si="2" ref="E73:E88">C73-D73</f>
        <v>-2.2703126564576337</v>
      </c>
      <c r="F73" s="29">
        <f aca="true" t="shared" si="3" ref="F73:F88">E73/C73*100</f>
        <v>-0.7542566964975527</v>
      </c>
      <c r="H73" s="86" t="s">
        <v>108</v>
      </c>
      <c r="I73" s="87" t="s">
        <v>68</v>
      </c>
      <c r="J73" s="88"/>
      <c r="T73" s="65" t="s">
        <v>109</v>
      </c>
      <c r="U73" s="89" t="s">
        <v>85</v>
      </c>
      <c r="V73" s="89"/>
      <c r="W73" s="89"/>
      <c r="AA73" s="86" t="s">
        <v>108</v>
      </c>
      <c r="AB73" s="87" t="s">
        <v>96</v>
      </c>
      <c r="AC73" s="47"/>
    </row>
    <row r="74" spans="2:29" ht="14.25">
      <c r="B74" s="80">
        <v>15</v>
      </c>
      <c r="C74" s="80">
        <v>203</v>
      </c>
      <c r="D74" s="79">
        <f t="shared" si="1"/>
        <v>202.02451208017138</v>
      </c>
      <c r="E74" s="29">
        <f t="shared" si="2"/>
        <v>0.9754879198286233</v>
      </c>
      <c r="F74" s="29">
        <f t="shared" si="3"/>
        <v>0.480535921097844</v>
      </c>
      <c r="H74" s="86" t="s">
        <v>46</v>
      </c>
      <c r="I74" s="90">
        <v>50</v>
      </c>
      <c r="J74" s="88"/>
      <c r="T74" s="84" t="s">
        <v>109</v>
      </c>
      <c r="U74" s="85" t="s">
        <v>86</v>
      </c>
      <c r="V74" s="91"/>
      <c r="W74" s="91"/>
      <c r="AA74" s="47"/>
      <c r="AB74" s="47"/>
      <c r="AC74" s="47"/>
    </row>
    <row r="75" spans="2:29" ht="12.75">
      <c r="B75" s="80"/>
      <c r="C75" s="80"/>
      <c r="D75" s="79"/>
      <c r="E75" s="29"/>
      <c r="F75" s="29"/>
      <c r="H75" s="86"/>
      <c r="I75" s="90"/>
      <c r="J75" s="88"/>
      <c r="T75" s="84"/>
      <c r="U75" s="85"/>
      <c r="V75" s="91"/>
      <c r="W75" s="91"/>
      <c r="AA75" s="84" t="s">
        <v>44</v>
      </c>
      <c r="AB75" s="92">
        <v>2</v>
      </c>
      <c r="AC75" s="47"/>
    </row>
    <row r="76" spans="2:29" ht="12.75">
      <c r="B76" s="80"/>
      <c r="C76" s="80"/>
      <c r="D76" s="79"/>
      <c r="E76" s="29"/>
      <c r="F76" s="29"/>
      <c r="H76" s="86"/>
      <c r="I76" s="90"/>
      <c r="J76" s="88"/>
      <c r="T76" s="84"/>
      <c r="U76" s="85"/>
      <c r="V76" s="91"/>
      <c r="W76" s="91"/>
      <c r="AA76" s="86" t="s">
        <v>46</v>
      </c>
      <c r="AB76" s="90">
        <v>35</v>
      </c>
      <c r="AC76" s="47"/>
    </row>
    <row r="77" spans="2:29" ht="12.75">
      <c r="B77" s="80"/>
      <c r="C77" s="80"/>
      <c r="D77" s="79"/>
      <c r="E77" s="29"/>
      <c r="F77" s="29"/>
      <c r="H77" s="86"/>
      <c r="I77" s="90"/>
      <c r="J77" s="88"/>
      <c r="T77" s="84"/>
      <c r="U77" s="85"/>
      <c r="V77" s="91"/>
      <c r="W77" s="91"/>
      <c r="AA77" s="93" t="s">
        <v>27</v>
      </c>
      <c r="AB77" s="94">
        <f>U86</f>
        <v>880</v>
      </c>
      <c r="AC77" s="95" t="s">
        <v>22</v>
      </c>
    </row>
    <row r="78" spans="2:29" ht="15" thickBot="1">
      <c r="B78" s="80">
        <v>20</v>
      </c>
      <c r="C78" s="80">
        <v>151</v>
      </c>
      <c r="D78" s="79">
        <f t="shared" si="1"/>
        <v>151.43558735715285</v>
      </c>
      <c r="E78" s="29">
        <f t="shared" si="2"/>
        <v>-0.4355873571528548</v>
      </c>
      <c r="F78" s="29">
        <f t="shared" si="3"/>
        <v>-0.2884684484455992</v>
      </c>
      <c r="H78" s="96" t="s">
        <v>108</v>
      </c>
      <c r="I78" s="97">
        <f>3046*I74^(-1.0019)</f>
        <v>60.46886982816785</v>
      </c>
      <c r="J78" s="98"/>
      <c r="T78" s="84" t="s">
        <v>44</v>
      </c>
      <c r="U78" s="92">
        <v>2</v>
      </c>
      <c r="V78" s="91"/>
      <c r="W78" s="91"/>
      <c r="AA78" s="1" t="s">
        <v>27</v>
      </c>
      <c r="AB78" t="s">
        <v>97</v>
      </c>
      <c r="AC78" s="47"/>
    </row>
    <row r="79" spans="2:29" ht="15" thickBot="1">
      <c r="B79" s="80">
        <v>25</v>
      </c>
      <c r="C79" s="80">
        <v>121</v>
      </c>
      <c r="D79" s="79">
        <f t="shared" si="1"/>
        <v>121.097117122945</v>
      </c>
      <c r="E79" s="29">
        <f t="shared" si="2"/>
        <v>-0.09711712294499364</v>
      </c>
      <c r="F79" s="29">
        <f t="shared" si="3"/>
        <v>-0.08026208507850714</v>
      </c>
      <c r="T79" s="99" t="s">
        <v>110</v>
      </c>
      <c r="U79" s="100">
        <f>-0.3738*U78^4+6.4395*U78^3-41.552*U78^2+146.44*U78-106.98</f>
        <v>65.2272</v>
      </c>
      <c r="V79" s="101" t="s">
        <v>25</v>
      </c>
      <c r="W79" s="101"/>
      <c r="AA79" s="47"/>
      <c r="AB79" s="47"/>
      <c r="AC79" s="47"/>
    </row>
    <row r="80" spans="2:29" ht="13.5" thickBot="1">
      <c r="B80" s="80">
        <v>30</v>
      </c>
      <c r="C80" s="80">
        <v>101.3</v>
      </c>
      <c r="D80" s="79">
        <f t="shared" si="1"/>
        <v>100.8793125163533</v>
      </c>
      <c r="E80" s="29">
        <f t="shared" si="2"/>
        <v>0.4206874836467023</v>
      </c>
      <c r="F80" s="29">
        <f t="shared" si="3"/>
        <v>0.41528873015469137</v>
      </c>
      <c r="AA80" s="1" t="s">
        <v>27</v>
      </c>
      <c r="AB80">
        <f>10^(4-0.629488*((-0.3738*AB75^4+6.4395*AB75^3-41.552*AB75^2+146.44*AB75-106.98)/(3046*AB76^(-1.0019)))*LOG10(AB77/20))</f>
        <v>1657.1809906598642</v>
      </c>
      <c r="AC80" s="95" t="s">
        <v>22</v>
      </c>
    </row>
    <row r="81" spans="2:22" ht="14.25">
      <c r="B81" s="80">
        <v>35</v>
      </c>
      <c r="C81" s="80">
        <v>87</v>
      </c>
      <c r="D81" s="79">
        <f t="shared" si="1"/>
        <v>86.44266057858462</v>
      </c>
      <c r="E81" s="29">
        <f t="shared" si="2"/>
        <v>0.557339421415378</v>
      </c>
      <c r="F81" s="29">
        <f t="shared" si="3"/>
        <v>0.640620024615377</v>
      </c>
      <c r="T81" s="81" t="s">
        <v>108</v>
      </c>
      <c r="U81" s="82" t="s">
        <v>84</v>
      </c>
      <c r="V81" s="83"/>
    </row>
    <row r="82" spans="2:22" ht="14.25">
      <c r="B82" s="80">
        <v>40</v>
      </c>
      <c r="C82" s="80">
        <v>75.3</v>
      </c>
      <c r="D82" s="79">
        <f t="shared" si="1"/>
        <v>75.6181405206777</v>
      </c>
      <c r="E82" s="29">
        <f t="shared" si="2"/>
        <v>-0.3181405206777015</v>
      </c>
      <c r="F82" s="29">
        <f t="shared" si="3"/>
        <v>-0.42249737141793026</v>
      </c>
      <c r="T82" s="86" t="s">
        <v>108</v>
      </c>
      <c r="U82" s="87" t="s">
        <v>68</v>
      </c>
      <c r="V82" s="88"/>
    </row>
    <row r="83" spans="2:28" ht="12.75">
      <c r="B83" s="80">
        <v>45</v>
      </c>
      <c r="C83" s="80">
        <v>67</v>
      </c>
      <c r="D83" s="79">
        <f t="shared" si="1"/>
        <v>67.20108444371812</v>
      </c>
      <c r="E83" s="29">
        <f t="shared" si="2"/>
        <v>-0.2010844437181163</v>
      </c>
      <c r="F83" s="29">
        <f t="shared" si="3"/>
        <v>-0.3001260354001736</v>
      </c>
      <c r="T83" s="86" t="s">
        <v>46</v>
      </c>
      <c r="U83" s="90">
        <v>35</v>
      </c>
      <c r="V83" s="88"/>
      <c r="AA83" s="1" t="s">
        <v>27</v>
      </c>
      <c r="AB83">
        <f>0.0835*LN(10^(4-0.629488*((-0.3738*AB75^4+6.4395*AB75^3-41.552*AB75^2+146.44*AB75-106.98)/(3046*AB76^(-1.0019)))*LOG10(AB77/20)))+0.2329</f>
        <v>0.8518749154881858</v>
      </c>
    </row>
    <row r="84" spans="2:22" ht="15" thickBot="1">
      <c r="B84" s="80">
        <v>50</v>
      </c>
      <c r="C84" s="80">
        <v>60.4</v>
      </c>
      <c r="D84" s="79">
        <f t="shared" si="1"/>
        <v>60.46886982816785</v>
      </c>
      <c r="E84" s="29">
        <f t="shared" si="2"/>
        <v>-0.06886982816784837</v>
      </c>
      <c r="F84" s="29">
        <f t="shared" si="3"/>
        <v>-0.11402289431762976</v>
      </c>
      <c r="T84" s="96" t="s">
        <v>108</v>
      </c>
      <c r="U84" s="97">
        <f>3046*U83^(-1.0019)</f>
        <v>86.44266057858462</v>
      </c>
      <c r="V84" s="98"/>
    </row>
    <row r="85" spans="2:6" ht="12.75">
      <c r="B85" s="80">
        <v>55</v>
      </c>
      <c r="C85" s="80">
        <v>55</v>
      </c>
      <c r="D85" s="79">
        <f t="shared" si="1"/>
        <v>54.961745956154736</v>
      </c>
      <c r="E85" s="29">
        <f t="shared" si="2"/>
        <v>0.03825404384526365</v>
      </c>
      <c r="F85" s="29">
        <f t="shared" si="3"/>
        <v>0.06955280699138847</v>
      </c>
    </row>
    <row r="86" spans="2:22" ht="14.25">
      <c r="B86" s="80">
        <v>60</v>
      </c>
      <c r="C86" s="80">
        <v>50.2</v>
      </c>
      <c r="D86" s="79">
        <f t="shared" si="1"/>
        <v>50.373271980647516</v>
      </c>
      <c r="E86" s="29">
        <f t="shared" si="2"/>
        <v>-0.17327198064751315</v>
      </c>
      <c r="F86" s="29">
        <f t="shared" si="3"/>
        <v>-0.3451633080627752</v>
      </c>
      <c r="H86" t="s">
        <v>64</v>
      </c>
      <c r="T86" s="1" t="s">
        <v>111</v>
      </c>
      <c r="U86" s="1">
        <v>880</v>
      </c>
      <c r="V86" s="102" t="s">
        <v>22</v>
      </c>
    </row>
    <row r="87" spans="2:10" ht="14.25">
      <c r="B87" s="80">
        <v>65</v>
      </c>
      <c r="C87" s="80">
        <v>46.6</v>
      </c>
      <c r="D87" s="79">
        <f t="shared" si="1"/>
        <v>46.49133391226995</v>
      </c>
      <c r="E87" s="29">
        <f t="shared" si="2"/>
        <v>0.10866608773005026</v>
      </c>
      <c r="F87" s="29">
        <f t="shared" si="3"/>
        <v>0.23318902946362716</v>
      </c>
      <c r="I87" s="75" t="s">
        <v>112</v>
      </c>
      <c r="J87" t="s">
        <v>71</v>
      </c>
    </row>
    <row r="88" spans="2:21" ht="14.25">
      <c r="B88" s="80">
        <v>70</v>
      </c>
      <c r="C88" s="80">
        <v>43.2</v>
      </c>
      <c r="D88" s="79">
        <f t="shared" si="1"/>
        <v>43.1644461430083</v>
      </c>
      <c r="E88" s="29">
        <f t="shared" si="2"/>
        <v>0.035553856991704436</v>
      </c>
      <c r="F88" s="29">
        <f t="shared" si="3"/>
        <v>0.08230059488820471</v>
      </c>
      <c r="I88" s="75" t="s">
        <v>112</v>
      </c>
      <c r="J88" s="76" t="s">
        <v>68</v>
      </c>
      <c r="T88" s="1" t="s">
        <v>27</v>
      </c>
      <c r="U88" t="s">
        <v>92</v>
      </c>
    </row>
    <row r="89" spans="2:22" ht="12.75">
      <c r="B89" t="s">
        <v>1</v>
      </c>
      <c r="T89" s="93" t="s">
        <v>27</v>
      </c>
      <c r="U89" s="94">
        <f>10^(4-0.629488*(U79/U84)*LOG10(U86/20))</f>
        <v>1657.1809906598642</v>
      </c>
      <c r="V89" s="95" t="s">
        <v>22</v>
      </c>
    </row>
    <row r="90" ht="12.75">
      <c r="V90" s="1"/>
    </row>
    <row r="91" spans="20:21" ht="12.75">
      <c r="T91" s="1" t="s">
        <v>36</v>
      </c>
      <c r="U91" t="s">
        <v>94</v>
      </c>
    </row>
    <row r="92" spans="8:21" ht="12.75">
      <c r="H92" t="s">
        <v>64</v>
      </c>
      <c r="T92" s="1" t="s">
        <v>36</v>
      </c>
      <c r="U92">
        <f>0.0835*LN(U89)+0.2329</f>
        <v>0.8518749154881858</v>
      </c>
    </row>
    <row r="93" spans="8:23" ht="12.75">
      <c r="H93" s="1" t="s">
        <v>36</v>
      </c>
      <c r="I93" t="s">
        <v>72</v>
      </c>
      <c r="W93" s="1"/>
    </row>
    <row r="94" spans="8:24" ht="12.75">
      <c r="H94" s="1" t="s">
        <v>77</v>
      </c>
      <c r="I94" t="s">
        <v>76</v>
      </c>
      <c r="W94" s="1"/>
      <c r="X94" s="103"/>
    </row>
    <row r="95" spans="7:9" ht="12.75">
      <c r="G95" t="s">
        <v>1</v>
      </c>
      <c r="H95" s="1" t="s">
        <v>36</v>
      </c>
      <c r="I95" t="s">
        <v>74</v>
      </c>
    </row>
    <row r="96" spans="8:9" ht="12.75">
      <c r="H96" s="1" t="s">
        <v>36</v>
      </c>
      <c r="I96" t="s">
        <v>75</v>
      </c>
    </row>
    <row r="101" spans="2:7" ht="12.75">
      <c r="B101" s="104" t="s">
        <v>49</v>
      </c>
      <c r="C101" s="105" t="s">
        <v>78</v>
      </c>
      <c r="F101" s="1" t="s">
        <v>73</v>
      </c>
      <c r="G101" t="s">
        <v>70</v>
      </c>
    </row>
    <row r="102" spans="1:7" ht="12.75">
      <c r="A102" s="1">
        <f aca="true" t="shared" si="4" ref="A102:A107">1-C102/340</f>
        <v>1</v>
      </c>
      <c r="B102" s="105">
        <v>1</v>
      </c>
      <c r="C102" s="105">
        <v>0</v>
      </c>
      <c r="F102" s="1" t="s">
        <v>77</v>
      </c>
      <c r="G102" s="1">
        <v>102</v>
      </c>
    </row>
    <row r="103" spans="1:3" ht="12.75">
      <c r="A103" s="1">
        <f t="shared" si="4"/>
        <v>0.9</v>
      </c>
      <c r="B103" s="105">
        <v>0.9</v>
      </c>
      <c r="C103" s="105">
        <v>34</v>
      </c>
    </row>
    <row r="104" spans="1:3" ht="12.75">
      <c r="A104" s="1">
        <f t="shared" si="4"/>
        <v>0.8</v>
      </c>
      <c r="B104" s="105">
        <v>0.8</v>
      </c>
      <c r="C104" s="105">
        <v>68</v>
      </c>
    </row>
    <row r="105" spans="1:8" ht="12.75">
      <c r="A105" s="1">
        <f t="shared" si="4"/>
        <v>0.7</v>
      </c>
      <c r="B105" s="105">
        <v>0.7</v>
      </c>
      <c r="C105" s="105">
        <v>102</v>
      </c>
      <c r="F105" s="104" t="s">
        <v>36</v>
      </c>
      <c r="G105" s="105" t="s">
        <v>87</v>
      </c>
      <c r="H105" s="105"/>
    </row>
    <row r="106" spans="1:8" ht="12.75">
      <c r="A106" s="1">
        <f t="shared" si="4"/>
        <v>0.6</v>
      </c>
      <c r="B106" s="105">
        <v>0.6</v>
      </c>
      <c r="C106" s="105">
        <v>136</v>
      </c>
      <c r="F106" s="104" t="s">
        <v>77</v>
      </c>
      <c r="G106" s="104">
        <v>102</v>
      </c>
      <c r="H106" s="105"/>
    </row>
    <row r="107" spans="1:8" ht="12.75">
      <c r="A107" s="1">
        <f t="shared" si="4"/>
        <v>0.5</v>
      </c>
      <c r="B107" s="105">
        <v>0.5</v>
      </c>
      <c r="C107" s="105">
        <v>170</v>
      </c>
      <c r="F107" s="104" t="s">
        <v>36</v>
      </c>
      <c r="G107" s="106" t="s">
        <v>79</v>
      </c>
      <c r="H107" s="105"/>
    </row>
    <row r="108" spans="6:8" ht="12.75">
      <c r="F108" s="104" t="s">
        <v>36</v>
      </c>
      <c r="G108" s="104">
        <f>1-G106/340</f>
        <v>0.7</v>
      </c>
      <c r="H108" s="105"/>
    </row>
    <row r="111" ht="12.75">
      <c r="B111">
        <v>10000</v>
      </c>
    </row>
    <row r="112" ht="12.75">
      <c r="B112">
        <v>30000</v>
      </c>
    </row>
    <row r="113" ht="12.75">
      <c r="B113">
        <v>1000</v>
      </c>
    </row>
    <row r="114" ht="12.75">
      <c r="B114">
        <v>300</v>
      </c>
    </row>
    <row r="115" ht="12.75">
      <c r="B115">
        <v>100</v>
      </c>
    </row>
    <row r="116" ht="12.75">
      <c r="B116">
        <v>30</v>
      </c>
    </row>
    <row r="145" spans="2:3" ht="12.75">
      <c r="B145" s="1" t="s">
        <v>36</v>
      </c>
      <c r="C145" s="46" t="s">
        <v>79</v>
      </c>
    </row>
    <row r="146" ht="12.75">
      <c r="C146" t="s">
        <v>80</v>
      </c>
    </row>
    <row r="159" spans="2:4" ht="12.75">
      <c r="B159" s="1" t="s">
        <v>44</v>
      </c>
      <c r="C159" s="1">
        <v>2</v>
      </c>
      <c r="D159" t="s">
        <v>26</v>
      </c>
    </row>
    <row r="160" spans="2:4" ht="12.75">
      <c r="B160" s="1" t="s">
        <v>46</v>
      </c>
      <c r="C160" s="1">
        <v>35</v>
      </c>
      <c r="D160" t="s">
        <v>21</v>
      </c>
    </row>
    <row r="161" spans="2:4" ht="14.25">
      <c r="B161" s="1" t="s">
        <v>111</v>
      </c>
      <c r="C161" s="1">
        <v>880</v>
      </c>
      <c r="D161" s="102" t="s">
        <v>22</v>
      </c>
    </row>
    <row r="162" spans="2:3" ht="12.75">
      <c r="B162" s="1" t="s">
        <v>36</v>
      </c>
      <c r="C162" s="103">
        <f>1-340*(-0.3738*C159^4+6.4395*C159^3-41.552*C159^2+146.44*C159-106.98)*(C161-0.022)*(10-0.2)/(10-0.022)/(3046*C160^(-1.0019))</f>
        <v>-221733.83061005623</v>
      </c>
    </row>
    <row r="164" ht="13.5" thickBot="1"/>
    <row r="165" spans="2:8" ht="14.25">
      <c r="B165" s="65" t="s">
        <v>109</v>
      </c>
      <c r="C165" s="89" t="s">
        <v>85</v>
      </c>
      <c r="D165" s="89"/>
      <c r="E165" s="89"/>
      <c r="F165" s="89"/>
      <c r="G165" s="89"/>
      <c r="H165" s="107"/>
    </row>
    <row r="166" spans="2:8" ht="14.25">
      <c r="B166" s="84" t="s">
        <v>109</v>
      </c>
      <c r="C166" s="85" t="s">
        <v>86</v>
      </c>
      <c r="D166" s="91"/>
      <c r="E166" s="91"/>
      <c r="F166" s="91"/>
      <c r="G166" s="91"/>
      <c r="H166" s="108"/>
    </row>
    <row r="167" spans="2:8" ht="12.75">
      <c r="B167" s="84" t="s">
        <v>44</v>
      </c>
      <c r="C167" s="92">
        <f>C159</f>
        <v>2</v>
      </c>
      <c r="D167" s="91"/>
      <c r="E167" s="91"/>
      <c r="F167" s="92" t="s">
        <v>1</v>
      </c>
      <c r="G167" s="91"/>
      <c r="H167" s="108"/>
    </row>
    <row r="168" spans="2:8" ht="15" thickBot="1">
      <c r="B168" s="99" t="s">
        <v>110</v>
      </c>
      <c r="C168" s="100">
        <f>-0.3738*C167^4+6.4395*C167^3-41.552*C167^2+146.44*C167-106.98</f>
        <v>65.2272</v>
      </c>
      <c r="D168" s="101" t="s">
        <v>25</v>
      </c>
      <c r="E168" s="101"/>
      <c r="F168" s="101"/>
      <c r="G168" s="101"/>
      <c r="H168" s="109"/>
    </row>
    <row r="170" spans="11:12" ht="15" thickBot="1">
      <c r="K170" t="s">
        <v>88</v>
      </c>
      <c r="L170" t="s">
        <v>113</v>
      </c>
    </row>
    <row r="171" spans="2:13" ht="15" thickBot="1">
      <c r="B171" s="81" t="s">
        <v>108</v>
      </c>
      <c r="C171" s="82" t="s">
        <v>84</v>
      </c>
      <c r="D171" s="83"/>
      <c r="K171" s="99" t="s">
        <v>110</v>
      </c>
      <c r="L171" s="100">
        <f>C168</f>
        <v>65.2272</v>
      </c>
      <c r="M171" s="101" t="s">
        <v>25</v>
      </c>
    </row>
    <row r="172" spans="2:17" ht="15" thickBot="1">
      <c r="B172" s="86" t="s">
        <v>108</v>
      </c>
      <c r="C172" s="87" t="s">
        <v>68</v>
      </c>
      <c r="D172" s="88"/>
      <c r="K172" s="1" t="s">
        <v>111</v>
      </c>
      <c r="L172" s="1">
        <f>C161</f>
        <v>880</v>
      </c>
      <c r="M172" s="102" t="s">
        <v>22</v>
      </c>
      <c r="P172" s="110" t="s">
        <v>114</v>
      </c>
      <c r="Q172" s="111" t="s">
        <v>115</v>
      </c>
    </row>
    <row r="173" spans="2:18" ht="15" thickBot="1">
      <c r="B173" s="86" t="s">
        <v>46</v>
      </c>
      <c r="C173" s="90">
        <f>C160</f>
        <v>35</v>
      </c>
      <c r="D173" s="88"/>
      <c r="K173" s="96" t="s">
        <v>108</v>
      </c>
      <c r="L173" s="97">
        <f>C174</f>
        <v>86.44266057858462</v>
      </c>
      <c r="P173" s="99" t="s">
        <v>110</v>
      </c>
      <c r="Q173" s="100">
        <f>L171</f>
        <v>65.2272</v>
      </c>
      <c r="R173" s="101" t="s">
        <v>25</v>
      </c>
    </row>
    <row r="174" spans="2:18" ht="15" thickBot="1">
      <c r="B174" s="96" t="s">
        <v>108</v>
      </c>
      <c r="C174" s="97">
        <f>3046*C173^(-1.0019)</f>
        <v>86.44266057858462</v>
      </c>
      <c r="D174" s="98"/>
      <c r="K174" t="s">
        <v>88</v>
      </c>
      <c r="L174" s="103">
        <f>0.981964*(L171/L173)*(L172-20)</f>
        <v>637.2276737110803</v>
      </c>
      <c r="M174" s="102" t="s">
        <v>22</v>
      </c>
      <c r="P174" s="1" t="s">
        <v>111</v>
      </c>
      <c r="Q174" s="1">
        <f>L172</f>
        <v>880</v>
      </c>
      <c r="R174" s="102" t="s">
        <v>22</v>
      </c>
    </row>
    <row r="175" spans="16:17" ht="15" thickBot="1">
      <c r="P175" s="110" t="s">
        <v>114</v>
      </c>
      <c r="Q175" s="112">
        <f>Q173*LOG10(Q174/20)/LOG10(500)</f>
        <v>39.71804660573539</v>
      </c>
    </row>
    <row r="176" spans="11:13" ht="14.25">
      <c r="K176" s="1" t="s">
        <v>116</v>
      </c>
      <c r="L176" s="1" t="s">
        <v>89</v>
      </c>
      <c r="M176" t="s">
        <v>25</v>
      </c>
    </row>
    <row r="177" spans="2:4" ht="12.75">
      <c r="B177" s="104" t="s">
        <v>36</v>
      </c>
      <c r="C177" s="105" t="s">
        <v>87</v>
      </c>
      <c r="D177" s="105"/>
    </row>
    <row r="178" spans="2:4" ht="12.75">
      <c r="B178" s="104" t="s">
        <v>77</v>
      </c>
      <c r="C178" s="104">
        <v>102</v>
      </c>
      <c r="D178" s="105"/>
    </row>
    <row r="179" spans="2:4" ht="12.75">
      <c r="B179" s="104" t="s">
        <v>36</v>
      </c>
      <c r="C179" s="106" t="s">
        <v>79</v>
      </c>
      <c r="D179" s="105"/>
    </row>
    <row r="180" spans="2:4" ht="12.75">
      <c r="B180" s="104" t="s">
        <v>36</v>
      </c>
      <c r="C180" s="104">
        <f>1-C174/340</f>
        <v>0.7457568806512217</v>
      </c>
      <c r="D180" s="105"/>
    </row>
    <row r="182" spans="2:4" ht="12.75">
      <c r="B182" s="104" t="s">
        <v>36</v>
      </c>
      <c r="C182" s="105" t="s">
        <v>87</v>
      </c>
      <c r="D182" s="105"/>
    </row>
    <row r="183" spans="2:4" ht="12.75">
      <c r="B183" s="104" t="s">
        <v>77</v>
      </c>
      <c r="C183" s="104">
        <v>102</v>
      </c>
      <c r="D183" s="105"/>
    </row>
    <row r="184" spans="2:4" ht="12.75">
      <c r="B184" s="104" t="s">
        <v>36</v>
      </c>
      <c r="C184" s="106" t="s">
        <v>79</v>
      </c>
      <c r="D184" s="105"/>
    </row>
    <row r="185" spans="2:4" ht="12.75">
      <c r="B185" s="104" t="s">
        <v>36</v>
      </c>
      <c r="C185" s="104">
        <f>1-C183/340</f>
        <v>0.7</v>
      </c>
      <c r="D185" s="105"/>
    </row>
    <row r="186" spans="16:18" ht="14.25">
      <c r="P186" s="104" t="s">
        <v>36</v>
      </c>
      <c r="Q186" s="106" t="s">
        <v>117</v>
      </c>
      <c r="R186" s="105"/>
    </row>
    <row r="187" spans="16:17" ht="14.25">
      <c r="P187" s="1" t="s">
        <v>116</v>
      </c>
      <c r="Q187" s="113">
        <f>L174</f>
        <v>637.2276737110803</v>
      </c>
    </row>
    <row r="188" spans="16:18" ht="12.75">
      <c r="P188" s="104" t="s">
        <v>36</v>
      </c>
      <c r="Q188" s="106">
        <f>1-Q187/340</f>
        <v>-0.8741990403267068</v>
      </c>
      <c r="R188" s="105"/>
    </row>
    <row r="192" spans="8:9" ht="12.75">
      <c r="H192" s="1" t="s">
        <v>36</v>
      </c>
      <c r="I192" t="s">
        <v>94</v>
      </c>
    </row>
    <row r="194" spans="3:11" ht="12.75">
      <c r="C194">
        <v>1</v>
      </c>
      <c r="D194" s="1">
        <f>LOG10(C194)</f>
        <v>0</v>
      </c>
      <c r="H194">
        <v>30</v>
      </c>
      <c r="I194">
        <v>0.514</v>
      </c>
      <c r="J194">
        <f aca="true" t="shared" si="5" ref="J194:J199">0.0835*LN(H194)+0.2329</f>
        <v>0.51689998136879</v>
      </c>
      <c r="K194">
        <f aca="true" t="shared" si="6" ref="K194:K199">I194-J194</f>
        <v>-0.0028999813687899945</v>
      </c>
    </row>
    <row r="195" spans="3:11" ht="12.75">
      <c r="C195">
        <v>1.1</v>
      </c>
      <c r="D195" s="1">
        <f>LOG10(C195)</f>
        <v>0.04139268515822508</v>
      </c>
      <c r="H195">
        <v>100</v>
      </c>
      <c r="I195">
        <v>0.6175</v>
      </c>
      <c r="J195">
        <f t="shared" si="5"/>
        <v>0.6174317105300057</v>
      </c>
      <c r="K195">
        <f t="shared" si="6"/>
        <v>6.82894699943759E-05</v>
      </c>
    </row>
    <row r="196" spans="3:11" ht="12.75">
      <c r="C196">
        <v>1.12</v>
      </c>
      <c r="D196" s="1">
        <f aca="true" t="shared" si="7" ref="D196:D259">LOG10(C196)</f>
        <v>0.04921802267018165</v>
      </c>
      <c r="H196">
        <v>300</v>
      </c>
      <c r="I196">
        <v>0.7124</v>
      </c>
      <c r="J196">
        <f t="shared" si="5"/>
        <v>0.7091658366337927</v>
      </c>
      <c r="K196">
        <f t="shared" si="6"/>
        <v>0.003234163366207299</v>
      </c>
    </row>
    <row r="197" spans="3:11" ht="12.75">
      <c r="C197">
        <v>1.14</v>
      </c>
      <c r="D197" s="1">
        <f t="shared" si="7"/>
        <v>0.05690485133647256</v>
      </c>
      <c r="H197">
        <v>1000</v>
      </c>
      <c r="I197">
        <v>0.812</v>
      </c>
      <c r="J197">
        <f t="shared" si="5"/>
        <v>0.8096975657950084</v>
      </c>
      <c r="K197">
        <f t="shared" si="6"/>
        <v>0.0023024342049916546</v>
      </c>
    </row>
    <row r="198" spans="3:11" ht="12.75">
      <c r="C198">
        <v>1.16</v>
      </c>
      <c r="D198" s="1">
        <f t="shared" si="7"/>
        <v>0.06445798922691845</v>
      </c>
      <c r="H198">
        <v>3000</v>
      </c>
      <c r="I198">
        <v>0.9</v>
      </c>
      <c r="J198">
        <f t="shared" si="5"/>
        <v>0.9014316918987956</v>
      </c>
      <c r="K198">
        <f t="shared" si="6"/>
        <v>-0.0014316918987955507</v>
      </c>
    </row>
    <row r="199" spans="3:11" ht="12.75">
      <c r="C199">
        <v>1.17</v>
      </c>
      <c r="D199" s="1">
        <f t="shared" si="7"/>
        <v>0.06818586174616162</v>
      </c>
      <c r="H199">
        <v>10000</v>
      </c>
      <c r="I199">
        <v>1</v>
      </c>
      <c r="J199">
        <f t="shared" si="5"/>
        <v>1.0019634210600112</v>
      </c>
      <c r="K199">
        <f t="shared" si="6"/>
        <v>-0.001963421060011239</v>
      </c>
    </row>
    <row r="200" spans="3:9" ht="12.75">
      <c r="C200">
        <v>1.175</v>
      </c>
      <c r="D200" s="1">
        <f t="shared" si="7"/>
        <v>0.07003786660775509</v>
      </c>
      <c r="I200" t="s">
        <v>93</v>
      </c>
    </row>
    <row r="201" spans="3:4" ht="12.75">
      <c r="C201">
        <v>1.18</v>
      </c>
      <c r="D201" s="1">
        <f t="shared" si="7"/>
        <v>0.07188200730612536</v>
      </c>
    </row>
    <row r="202" spans="3:4" ht="12.75">
      <c r="C202">
        <v>1.2</v>
      </c>
      <c r="D202" s="1">
        <f t="shared" si="7"/>
        <v>0.07918124604762482</v>
      </c>
    </row>
    <row r="203" spans="3:4" ht="12.75">
      <c r="C203">
        <v>1.2</v>
      </c>
      <c r="D203" s="1">
        <f t="shared" si="7"/>
        <v>0.07918124604762482</v>
      </c>
    </row>
    <row r="204" spans="3:4" ht="12.75">
      <c r="C204">
        <v>1.22</v>
      </c>
      <c r="D204" s="1">
        <f t="shared" si="7"/>
        <v>0.08635983067474821</v>
      </c>
    </row>
    <row r="205" spans="3:4" ht="12.75">
      <c r="C205">
        <v>1.24</v>
      </c>
      <c r="D205" s="1">
        <f t="shared" si="7"/>
        <v>0.09342168516223506</v>
      </c>
    </row>
    <row r="206" spans="3:4" ht="12.75">
      <c r="C206">
        <v>1.26</v>
      </c>
      <c r="D206" s="1">
        <f t="shared" si="7"/>
        <v>0.10037054511756291</v>
      </c>
    </row>
    <row r="207" spans="3:4" ht="12.75">
      <c r="C207">
        <v>1.28</v>
      </c>
      <c r="D207" s="1">
        <f t="shared" si="7"/>
        <v>0.10720996964786837</v>
      </c>
    </row>
    <row r="208" spans="3:4" ht="12.75">
      <c r="C208">
        <v>1.3</v>
      </c>
      <c r="D208" s="1">
        <f t="shared" si="7"/>
        <v>0.11394335230683679</v>
      </c>
    </row>
    <row r="209" spans="3:4" ht="12.75">
      <c r="C209">
        <v>1.4</v>
      </c>
      <c r="D209" s="1">
        <f t="shared" si="7"/>
        <v>0.146128035678238</v>
      </c>
    </row>
    <row r="210" spans="3:4" ht="12.75">
      <c r="C210">
        <v>1.5</v>
      </c>
      <c r="D210" s="1">
        <f t="shared" si="7"/>
        <v>0.17609125905568124</v>
      </c>
    </row>
    <row r="211" spans="3:4" ht="12.75">
      <c r="C211">
        <v>1.6</v>
      </c>
      <c r="D211" s="1">
        <f t="shared" si="7"/>
        <v>0.2041199826559248</v>
      </c>
    </row>
    <row r="212" spans="3:12" ht="12.75">
      <c r="C212">
        <v>1.7</v>
      </c>
      <c r="D212" s="1">
        <f t="shared" si="7"/>
        <v>0.2304489213782739</v>
      </c>
      <c r="H212">
        <v>5</v>
      </c>
      <c r="J212">
        <v>3.2</v>
      </c>
      <c r="L212">
        <v>2.4</v>
      </c>
    </row>
    <row r="213" spans="3:12" ht="12.75">
      <c r="C213">
        <v>1.8</v>
      </c>
      <c r="D213" s="1">
        <f t="shared" si="7"/>
        <v>0.25527250510330607</v>
      </c>
      <c r="H213">
        <v>34.2</v>
      </c>
      <c r="J213">
        <v>34.2</v>
      </c>
      <c r="L213">
        <v>34.2</v>
      </c>
    </row>
    <row r="214" spans="3:12" ht="12.75">
      <c r="C214">
        <v>1.9</v>
      </c>
      <c r="D214" s="1">
        <f t="shared" si="7"/>
        <v>0.2787536009528289</v>
      </c>
      <c r="H214">
        <f>H212/H213</f>
        <v>0.14619883040935672</v>
      </c>
      <c r="J214">
        <f>J212/J213</f>
        <v>0.0935672514619883</v>
      </c>
      <c r="L214">
        <f>L212/L213</f>
        <v>0.07017543859649122</v>
      </c>
    </row>
    <row r="215" spans="3:4" ht="12.75">
      <c r="C215">
        <v>2</v>
      </c>
      <c r="D215" s="1">
        <f t="shared" si="7"/>
        <v>0.3010299956639812</v>
      </c>
    </row>
    <row r="216" spans="3:4" ht="12.75">
      <c r="C216">
        <v>2.1</v>
      </c>
      <c r="D216" s="1">
        <f t="shared" si="7"/>
        <v>0.3222192947339193</v>
      </c>
    </row>
    <row r="217" spans="3:4" ht="12.75">
      <c r="C217">
        <v>2.2</v>
      </c>
      <c r="D217" s="1">
        <f t="shared" si="7"/>
        <v>0.3424226808222063</v>
      </c>
    </row>
    <row r="218" spans="3:4" ht="12.75">
      <c r="C218">
        <v>2.3</v>
      </c>
      <c r="D218" s="1">
        <f t="shared" si="7"/>
        <v>0.36172783601759284</v>
      </c>
    </row>
    <row r="219" spans="3:9" ht="12.75">
      <c r="C219">
        <v>2.4</v>
      </c>
      <c r="D219" s="1">
        <f t="shared" si="7"/>
        <v>0.38021124171160603</v>
      </c>
      <c r="H219" t="s">
        <v>36</v>
      </c>
      <c r="I219" t="s">
        <v>94</v>
      </c>
    </row>
    <row r="220" spans="3:4" ht="12.75">
      <c r="C220">
        <v>2.5</v>
      </c>
      <c r="D220" s="1">
        <f t="shared" si="7"/>
        <v>0.3979400086720376</v>
      </c>
    </row>
    <row r="221" spans="3:4" ht="12.75">
      <c r="C221">
        <v>2.6</v>
      </c>
      <c r="D221" s="1">
        <f t="shared" si="7"/>
        <v>0.414973347970818</v>
      </c>
    </row>
    <row r="222" spans="3:4" ht="12.75">
      <c r="C222">
        <v>2.7</v>
      </c>
      <c r="D222" s="1">
        <f t="shared" si="7"/>
        <v>0.43136376415898736</v>
      </c>
    </row>
    <row r="223" spans="3:4" ht="12.75">
      <c r="C223">
        <v>2.8</v>
      </c>
      <c r="D223" s="1">
        <f t="shared" si="7"/>
        <v>0.4471580313422192</v>
      </c>
    </row>
    <row r="224" spans="3:4" ht="12.75">
      <c r="C224">
        <v>2.9</v>
      </c>
      <c r="D224" s="1">
        <f t="shared" si="7"/>
        <v>0.4623979978989561</v>
      </c>
    </row>
    <row r="225" spans="3:4" ht="12.75">
      <c r="C225">
        <v>3</v>
      </c>
      <c r="D225" s="1">
        <f t="shared" si="7"/>
        <v>0.47712125471966244</v>
      </c>
    </row>
    <row r="226" spans="3:4" ht="12.75">
      <c r="C226">
        <v>3.1</v>
      </c>
      <c r="D226" s="1">
        <f t="shared" si="7"/>
        <v>0.4913616938342727</v>
      </c>
    </row>
    <row r="227" spans="3:4" ht="12.75">
      <c r="C227">
        <v>3.2</v>
      </c>
      <c r="D227" s="1">
        <f t="shared" si="7"/>
        <v>0.505149978319906</v>
      </c>
    </row>
    <row r="228" spans="3:4" ht="12.75">
      <c r="C228">
        <v>3.3</v>
      </c>
      <c r="D228" s="1">
        <f t="shared" si="7"/>
        <v>0.5185139398778874</v>
      </c>
    </row>
    <row r="229" spans="3:4" ht="12.75">
      <c r="C229">
        <v>3.4</v>
      </c>
      <c r="D229" s="1">
        <f t="shared" si="7"/>
        <v>0.5314789170422551</v>
      </c>
    </row>
    <row r="230" spans="3:4" ht="12.75">
      <c r="C230">
        <v>3.5</v>
      </c>
      <c r="D230" s="1">
        <f t="shared" si="7"/>
        <v>0.5440680443502757</v>
      </c>
    </row>
    <row r="231" spans="3:4" ht="12.75">
      <c r="C231">
        <v>3.6</v>
      </c>
      <c r="D231" s="1">
        <f t="shared" si="7"/>
        <v>0.5563025007672873</v>
      </c>
    </row>
    <row r="232" spans="3:4" ht="12.75">
      <c r="C232">
        <v>3.7</v>
      </c>
      <c r="D232" s="1">
        <f t="shared" si="7"/>
        <v>0.568201724066995</v>
      </c>
    </row>
    <row r="233" spans="3:4" ht="12.75">
      <c r="C233">
        <v>3.8</v>
      </c>
      <c r="D233" s="1">
        <f t="shared" si="7"/>
        <v>0.5797835966168101</v>
      </c>
    </row>
    <row r="234" spans="3:4" ht="12.75">
      <c r="C234">
        <v>3.9</v>
      </c>
      <c r="D234" s="1">
        <f t="shared" si="7"/>
        <v>0.5910646070264992</v>
      </c>
    </row>
    <row r="235" spans="3:4" ht="12.75">
      <c r="C235">
        <v>4</v>
      </c>
      <c r="D235" s="1">
        <f t="shared" si="7"/>
        <v>0.6020599913279624</v>
      </c>
    </row>
    <row r="236" spans="3:4" ht="12.75">
      <c r="C236">
        <v>4.1</v>
      </c>
      <c r="D236" s="1">
        <f t="shared" si="7"/>
        <v>0.6127838567197355</v>
      </c>
    </row>
    <row r="237" spans="3:4" ht="12.75">
      <c r="C237">
        <v>4.2</v>
      </c>
      <c r="D237" s="1">
        <f t="shared" si="7"/>
        <v>0.6232492903979004</v>
      </c>
    </row>
    <row r="238" spans="3:4" ht="12.75">
      <c r="C238">
        <v>4.3</v>
      </c>
      <c r="D238" s="1">
        <f t="shared" si="7"/>
        <v>0.6334684555795865</v>
      </c>
    </row>
    <row r="239" spans="3:4" ht="12.75">
      <c r="C239">
        <v>4.4</v>
      </c>
      <c r="D239" s="1">
        <f t="shared" si="7"/>
        <v>0.6434526764861874</v>
      </c>
    </row>
    <row r="240" spans="3:4" ht="12.75">
      <c r="C240">
        <v>4.5</v>
      </c>
      <c r="D240" s="1">
        <f t="shared" si="7"/>
        <v>0.6532125137753437</v>
      </c>
    </row>
    <row r="241" spans="3:4" ht="12.75">
      <c r="C241">
        <v>4.6</v>
      </c>
      <c r="D241" s="1">
        <f t="shared" si="7"/>
        <v>0.6627578316815741</v>
      </c>
    </row>
    <row r="242" spans="3:4" ht="12.75">
      <c r="C242">
        <v>4.7</v>
      </c>
      <c r="D242" s="1">
        <f t="shared" si="7"/>
        <v>0.6720978579357175</v>
      </c>
    </row>
    <row r="243" spans="3:4" ht="12.75">
      <c r="C243">
        <v>4.8</v>
      </c>
      <c r="D243" s="1">
        <f t="shared" si="7"/>
        <v>0.6812412373755872</v>
      </c>
    </row>
    <row r="244" spans="3:4" ht="12.75">
      <c r="C244">
        <v>4.9</v>
      </c>
      <c r="D244" s="1">
        <f t="shared" si="7"/>
        <v>0.6901960800285137</v>
      </c>
    </row>
    <row r="245" spans="3:4" ht="12.75">
      <c r="C245">
        <v>5</v>
      </c>
      <c r="D245" s="1">
        <f t="shared" si="7"/>
        <v>0.6989700043360189</v>
      </c>
    </row>
    <row r="246" spans="3:4" ht="12.75">
      <c r="C246">
        <v>5.1</v>
      </c>
      <c r="D246" s="1">
        <f t="shared" si="7"/>
        <v>0.7075701760979364</v>
      </c>
    </row>
    <row r="247" spans="3:4" ht="12.75">
      <c r="C247">
        <v>5.2</v>
      </c>
      <c r="D247" s="1">
        <f t="shared" si="7"/>
        <v>0.7160033436347992</v>
      </c>
    </row>
    <row r="248" spans="3:4" ht="12.75">
      <c r="C248">
        <v>5.3</v>
      </c>
      <c r="D248" s="1">
        <f t="shared" si="7"/>
        <v>0.724275869600789</v>
      </c>
    </row>
    <row r="249" spans="3:4" ht="12.75">
      <c r="C249">
        <v>5.4</v>
      </c>
      <c r="D249" s="1">
        <f t="shared" si="7"/>
        <v>0.7323937598229685</v>
      </c>
    </row>
    <row r="250" spans="3:4" ht="12.75">
      <c r="C250">
        <v>5.5</v>
      </c>
      <c r="D250" s="1">
        <f t="shared" si="7"/>
        <v>0.7403626894942439</v>
      </c>
    </row>
    <row r="251" spans="3:4" ht="12.75">
      <c r="C251">
        <v>5.6</v>
      </c>
      <c r="D251" s="1">
        <f t="shared" si="7"/>
        <v>0.7481880270062004</v>
      </c>
    </row>
    <row r="252" spans="3:4" ht="12.75">
      <c r="C252">
        <v>5.7</v>
      </c>
      <c r="D252" s="1">
        <f t="shared" si="7"/>
        <v>0.7558748556724915</v>
      </c>
    </row>
    <row r="253" spans="3:4" ht="12.75">
      <c r="C253">
        <v>5.80000000000001</v>
      </c>
      <c r="D253" s="1">
        <f t="shared" si="7"/>
        <v>0.763427993562938</v>
      </c>
    </row>
    <row r="254" spans="3:4" ht="12.75">
      <c r="C254">
        <v>5.90000000000001</v>
      </c>
      <c r="D254" s="1">
        <f t="shared" si="7"/>
        <v>0.7708520116421449</v>
      </c>
    </row>
    <row r="255" spans="3:4" ht="12.75">
      <c r="C255">
        <v>6.00000000000001</v>
      </c>
      <c r="D255" s="1">
        <f t="shared" si="7"/>
        <v>0.7781512503836443</v>
      </c>
    </row>
    <row r="256" spans="3:4" ht="12.75">
      <c r="C256">
        <v>6.10000000000001</v>
      </c>
      <c r="D256" s="1">
        <f t="shared" si="7"/>
        <v>0.7853298350107678</v>
      </c>
    </row>
    <row r="257" spans="3:4" ht="12.75">
      <c r="C257">
        <v>6.20000000000001</v>
      </c>
      <c r="D257" s="1">
        <f t="shared" si="7"/>
        <v>0.7923916894982546</v>
      </c>
    </row>
    <row r="258" spans="3:4" ht="12.75">
      <c r="C258">
        <v>6.30000000000001</v>
      </c>
      <c r="D258" s="1">
        <f t="shared" si="7"/>
        <v>0.7993405494535823</v>
      </c>
    </row>
    <row r="259" spans="3:4" ht="12.75">
      <c r="C259">
        <v>6.40000000000001</v>
      </c>
      <c r="D259" s="1">
        <f t="shared" si="7"/>
        <v>0.8061799739838879</v>
      </c>
    </row>
    <row r="260" spans="3:4" ht="12.75">
      <c r="C260">
        <v>6.50000000000001</v>
      </c>
      <c r="D260" s="1">
        <f aca="true" t="shared" si="8" ref="D260:D295">LOG10(C260)</f>
        <v>0.8129133566428562</v>
      </c>
    </row>
    <row r="261" spans="3:4" ht="12.75">
      <c r="C261">
        <v>6.60000000000001</v>
      </c>
      <c r="D261" s="1">
        <f t="shared" si="8"/>
        <v>0.8195439355418693</v>
      </c>
    </row>
    <row r="262" spans="3:4" ht="12.75">
      <c r="C262">
        <v>6.70000000000001</v>
      </c>
      <c r="D262" s="1">
        <f t="shared" si="8"/>
        <v>0.8260748027008271</v>
      </c>
    </row>
    <row r="263" spans="3:4" ht="12.75">
      <c r="C263">
        <v>6.80000000000001</v>
      </c>
      <c r="D263" s="1">
        <f t="shared" si="8"/>
        <v>0.832508912706237</v>
      </c>
    </row>
    <row r="264" spans="3:4" ht="12.75">
      <c r="C264">
        <v>6.90000000000001</v>
      </c>
      <c r="D264" s="1">
        <f t="shared" si="8"/>
        <v>0.838849090737256</v>
      </c>
    </row>
    <row r="265" spans="3:4" ht="12.75">
      <c r="C265">
        <v>7.00000000000001</v>
      </c>
      <c r="D265" s="1">
        <f t="shared" si="8"/>
        <v>0.8450980400142575</v>
      </c>
    </row>
    <row r="266" spans="3:4" ht="12.75">
      <c r="C266">
        <v>7.10000000000001</v>
      </c>
      <c r="D266" s="1">
        <f t="shared" si="8"/>
        <v>0.8512583487190759</v>
      </c>
    </row>
    <row r="267" spans="3:4" ht="12.75">
      <c r="C267">
        <v>7.20000000000001</v>
      </c>
      <c r="D267" s="1">
        <f t="shared" si="8"/>
        <v>0.8573324964312691</v>
      </c>
    </row>
    <row r="268" spans="3:4" ht="12.75">
      <c r="C268">
        <v>7.30000000000001</v>
      </c>
      <c r="D268" s="1">
        <f t="shared" si="8"/>
        <v>0.8633228601204564</v>
      </c>
    </row>
    <row r="269" spans="3:4" ht="12.75">
      <c r="C269">
        <v>7.40000000000001</v>
      </c>
      <c r="D269" s="1">
        <f t="shared" si="8"/>
        <v>0.8692317197309768</v>
      </c>
    </row>
    <row r="270" spans="3:4" ht="12.75">
      <c r="C270">
        <v>7.50000000000001</v>
      </c>
      <c r="D270" s="1">
        <f t="shared" si="8"/>
        <v>0.8750612633917006</v>
      </c>
    </row>
    <row r="271" spans="3:4" ht="12.75">
      <c r="C271">
        <v>7.60000000000001</v>
      </c>
      <c r="D271" s="1">
        <f t="shared" si="8"/>
        <v>0.8808135922807919</v>
      </c>
    </row>
    <row r="272" spans="3:4" ht="12.75">
      <c r="C272">
        <v>7.70000000000002</v>
      </c>
      <c r="D272" s="1">
        <f t="shared" si="8"/>
        <v>0.886490725172483</v>
      </c>
    </row>
    <row r="273" spans="3:4" ht="12.75">
      <c r="C273">
        <v>7.80000000000002</v>
      </c>
      <c r="D273" s="1">
        <f t="shared" si="8"/>
        <v>0.8920946026904816</v>
      </c>
    </row>
    <row r="274" spans="3:4" ht="12.75">
      <c r="C274">
        <v>7.90000000000002</v>
      </c>
      <c r="D274" s="1">
        <f t="shared" si="8"/>
        <v>0.8976270912904425</v>
      </c>
    </row>
    <row r="275" spans="3:4" ht="12.75">
      <c r="C275">
        <v>8.00000000000002</v>
      </c>
      <c r="D275" s="1">
        <f t="shared" si="8"/>
        <v>0.9030899869919446</v>
      </c>
    </row>
    <row r="276" spans="3:4" ht="12.75">
      <c r="C276">
        <v>8.10000000000002</v>
      </c>
      <c r="D276" s="1">
        <f t="shared" si="8"/>
        <v>0.9084850188786507</v>
      </c>
    </row>
    <row r="277" spans="3:4" ht="12.75">
      <c r="C277">
        <v>8.20000000000002</v>
      </c>
      <c r="D277" s="1">
        <f t="shared" si="8"/>
        <v>0.9138138523837178</v>
      </c>
    </row>
    <row r="278" spans="3:4" ht="12.75">
      <c r="C278">
        <v>8.30000000000002</v>
      </c>
      <c r="D278" s="1">
        <f t="shared" si="8"/>
        <v>0.919078092376075</v>
      </c>
    </row>
    <row r="279" spans="3:4" ht="12.75">
      <c r="C279">
        <v>8.40000000000002</v>
      </c>
      <c r="D279" s="1">
        <f t="shared" si="8"/>
        <v>0.9242792860618827</v>
      </c>
    </row>
    <row r="280" spans="3:4" ht="12.75">
      <c r="C280">
        <v>8.50000000000002</v>
      </c>
      <c r="D280" s="1">
        <f t="shared" si="8"/>
        <v>0.9294189257142937</v>
      </c>
    </row>
    <row r="281" spans="3:4" ht="12.75">
      <c r="C281">
        <v>8.60000000000003</v>
      </c>
      <c r="D281" s="1">
        <f t="shared" si="8"/>
        <v>0.9344984512435692</v>
      </c>
    </row>
    <row r="282" spans="3:4" ht="12.75">
      <c r="C282">
        <v>8.70000000000003</v>
      </c>
      <c r="D282" s="1">
        <f t="shared" si="8"/>
        <v>0.93951925261862</v>
      </c>
    </row>
    <row r="283" spans="3:4" ht="12.75">
      <c r="C283">
        <v>8.80000000000003</v>
      </c>
      <c r="D283" s="1">
        <f t="shared" si="8"/>
        <v>0.94448267215017</v>
      </c>
    </row>
    <row r="284" spans="3:4" ht="12.75">
      <c r="C284">
        <v>8.90000000000003</v>
      </c>
      <c r="D284" s="1">
        <f t="shared" si="8"/>
        <v>0.9493900066449142</v>
      </c>
    </row>
    <row r="285" spans="3:4" ht="12.75">
      <c r="C285">
        <v>9.00000000000003</v>
      </c>
      <c r="D285" s="1">
        <f t="shared" si="8"/>
        <v>0.9542425094393263</v>
      </c>
    </row>
    <row r="286" spans="3:4" ht="12.75">
      <c r="C286">
        <v>9.10000000000003</v>
      </c>
      <c r="D286" s="1">
        <f t="shared" si="8"/>
        <v>0.959041392321095</v>
      </c>
    </row>
    <row r="287" spans="3:4" ht="12.75">
      <c r="C287">
        <v>9.20000000000004</v>
      </c>
      <c r="D287" s="1">
        <f t="shared" si="8"/>
        <v>0.9637878273455571</v>
      </c>
    </row>
    <row r="288" spans="3:4" ht="12.75">
      <c r="C288">
        <v>9.30000000000004</v>
      </c>
      <c r="D288" s="1">
        <f t="shared" si="8"/>
        <v>0.968482948553937</v>
      </c>
    </row>
    <row r="289" spans="3:4" ht="12.75">
      <c r="C289">
        <v>9.40000000000004</v>
      </c>
      <c r="D289" s="1">
        <f t="shared" si="8"/>
        <v>0.9731278535997004</v>
      </c>
    </row>
    <row r="290" spans="3:4" ht="12.75">
      <c r="C290">
        <v>9.50000000000004</v>
      </c>
      <c r="D290" s="1">
        <f t="shared" si="8"/>
        <v>0.9777236052888496</v>
      </c>
    </row>
    <row r="291" spans="3:4" ht="12.75">
      <c r="C291">
        <v>9.60000000000004</v>
      </c>
      <c r="D291" s="1">
        <f t="shared" si="8"/>
        <v>0.9822712330395702</v>
      </c>
    </row>
    <row r="292" spans="3:4" ht="12.75">
      <c r="C292">
        <v>9.70000000000004</v>
      </c>
      <c r="D292" s="1">
        <f t="shared" si="8"/>
        <v>0.9867717342662466</v>
      </c>
    </row>
    <row r="293" spans="3:4" ht="12.75">
      <c r="C293">
        <v>9.80000000000004</v>
      </c>
      <c r="D293" s="1">
        <f t="shared" si="8"/>
        <v>0.9912260756924967</v>
      </c>
    </row>
    <row r="294" spans="3:4" ht="12.75">
      <c r="C294">
        <v>9.90000000000005</v>
      </c>
      <c r="D294" s="1">
        <f t="shared" si="8"/>
        <v>0.9956351945975521</v>
      </c>
    </row>
    <row r="295" spans="3:4" ht="12.75">
      <c r="C295">
        <v>10</v>
      </c>
      <c r="D295" s="1">
        <f t="shared" si="8"/>
        <v>1</v>
      </c>
    </row>
  </sheetData>
  <sheetProtection/>
  <mergeCells count="1">
    <mergeCell ref="E70:F70"/>
  </mergeCells>
  <printOptions/>
  <pageMargins left="0.75" right="0.75" top="1" bottom="1" header="0" footer="0"/>
  <pageSetup orientation="portrait" paperSize="9"/>
  <drawing r:id="rId26"/>
  <legacyDrawing r:id="rId25"/>
  <oleObjects>
    <oleObject progId="Equation.3" shapeId="304931" r:id="rId1"/>
    <oleObject progId="Equation.3" shapeId="304930" r:id="rId2"/>
    <oleObject progId="Equation.3" shapeId="304929" r:id="rId3"/>
    <oleObject progId="Equation.3" shapeId="304928" r:id="rId4"/>
    <oleObject progId="Equation.3" shapeId="304927" r:id="rId5"/>
    <oleObject progId="Equation.3" shapeId="304926" r:id="rId6"/>
    <oleObject progId="Equation.3" shapeId="304925" r:id="rId7"/>
    <oleObject progId="Equation.3" shapeId="304924" r:id="rId8"/>
    <oleObject progId="Equation.3" shapeId="304923" r:id="rId9"/>
    <oleObject progId="Equation.3" shapeId="304922" r:id="rId10"/>
    <oleObject progId="Equation.3" shapeId="304921" r:id="rId11"/>
    <oleObject progId="Equation.3" shapeId="304920" r:id="rId12"/>
    <oleObject progId="Equation.3" shapeId="304919" r:id="rId13"/>
    <oleObject progId="Equation.3" shapeId="304918" r:id="rId14"/>
    <oleObject progId="Equation.3" shapeId="304917" r:id="rId15"/>
    <oleObject progId="Equation.3" shapeId="304916" r:id="rId16"/>
    <oleObject progId="Equation.3" shapeId="304915" r:id="rId17"/>
    <oleObject progId="Equation.3" shapeId="304914" r:id="rId18"/>
    <oleObject progId="Equation.3" shapeId="304913" r:id="rId19"/>
    <oleObject progId="Equation.3" shapeId="304912" r:id="rId20"/>
    <oleObject progId="Equation.3" shapeId="304911" r:id="rId21"/>
    <oleObject progId="Equation.3" shapeId="304910" r:id="rId22"/>
    <oleObject progId="Equation.3" shapeId="304909" r:id="rId23"/>
    <oleObject progId="Equation.3" shapeId="304908" r:id="rId2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R41"/>
  <sheetViews>
    <sheetView zoomScalePageLayoutView="0" workbookViewId="0" topLeftCell="B1">
      <selection activeCell="A1" sqref="A1:IV16384"/>
      <selection activeCell="H34" sqref="H34"/>
    </sheetView>
  </sheetViews>
  <sheetFormatPr defaultColWidth="9.140625" defaultRowHeight="12.75"/>
  <cols>
    <col min="1" max="5" width="11.421875" style="0" customWidth="1"/>
    <col min="6" max="6" width="6.57421875" style="12" customWidth="1"/>
  </cols>
  <sheetData>
    <row r="1" spans="1:15" ht="14.25" thickBot="1" thickTop="1">
      <c r="A1" s="20" t="s">
        <v>2</v>
      </c>
      <c r="B1" s="21">
        <v>1000</v>
      </c>
      <c r="C1" s="5">
        <v>10000</v>
      </c>
      <c r="D1" s="5">
        <v>100000</v>
      </c>
      <c r="E1" s="6">
        <v>1000000</v>
      </c>
      <c r="F1" s="25" t="s">
        <v>12</v>
      </c>
      <c r="K1" s="20" t="s">
        <v>2</v>
      </c>
      <c r="L1" s="21">
        <v>1000</v>
      </c>
      <c r="M1" s="5">
        <v>10000</v>
      </c>
      <c r="N1" s="5">
        <v>100000</v>
      </c>
      <c r="O1" s="6">
        <v>1000000</v>
      </c>
    </row>
    <row r="2" spans="1:15" ht="13.5" thickTop="1">
      <c r="A2" s="22">
        <v>100</v>
      </c>
      <c r="B2" s="23">
        <v>0.41978298431270844</v>
      </c>
      <c r="C2" s="24" t="e">
        <v>#N/A</v>
      </c>
      <c r="D2" s="140" t="e">
        <v>#N/A</v>
      </c>
      <c r="E2" s="140" t="e">
        <v>#N/A</v>
      </c>
      <c r="F2" s="11"/>
      <c r="K2" s="22">
        <v>100</v>
      </c>
      <c r="L2" s="3">
        <f aca="true" t="shared" si="0" ref="L2:L38">Slurry_Friction_Factor_Bingham_Re_He($K2,L$1)</f>
        <v>0.4197829843127085</v>
      </c>
      <c r="M2" s="24" t="e">
        <v>#N/A</v>
      </c>
      <c r="N2" s="140" t="e">
        <v>#N/A</v>
      </c>
      <c r="O2" s="140" t="e">
        <v>#N/A</v>
      </c>
    </row>
    <row r="3" spans="1:15" ht="12.75">
      <c r="A3" s="13">
        <v>200</v>
      </c>
      <c r="B3" s="15">
        <v>0.1398293034117503</v>
      </c>
      <c r="C3" s="4">
        <v>0.6649654746044221</v>
      </c>
      <c r="D3" s="7" t="e">
        <v>#N/A</v>
      </c>
      <c r="E3" s="7" t="e">
        <v>#N/A</v>
      </c>
      <c r="F3" s="11"/>
      <c r="K3" s="13">
        <v>200</v>
      </c>
      <c r="L3" s="3">
        <f t="shared" si="0"/>
        <v>0.13982930341175032</v>
      </c>
      <c r="M3" s="3">
        <f aca="true" t="shared" si="1" ref="M3:M38">Slurry_Friction_Factor_Bingham_Re_He($K3,M$1)</f>
        <v>0.6649654746044221</v>
      </c>
      <c r="N3" s="7" t="e">
        <v>#N/A</v>
      </c>
      <c r="O3" s="7" t="e">
        <v>#N/A</v>
      </c>
    </row>
    <row r="4" spans="1:15" ht="12.75">
      <c r="A4" s="13">
        <v>300</v>
      </c>
      <c r="B4" s="15">
        <v>0.083</v>
      </c>
      <c r="C4" s="4">
        <v>0.31953223172960804</v>
      </c>
      <c r="D4" s="7" t="e">
        <v>#N/A</v>
      </c>
      <c r="E4" s="7" t="e">
        <v>#N/A</v>
      </c>
      <c r="F4" s="11"/>
      <c r="K4" s="13">
        <v>300</v>
      </c>
      <c r="L4" s="3">
        <f t="shared" si="0"/>
        <v>0.08300000000000002</v>
      </c>
      <c r="M4" s="3">
        <f t="shared" si="1"/>
        <v>0.3195322317296081</v>
      </c>
      <c r="N4" s="7" t="e">
        <v>#N/A</v>
      </c>
      <c r="O4" s="7" t="e">
        <v>#N/A</v>
      </c>
    </row>
    <row r="5" spans="1:15" ht="12.75">
      <c r="A5" s="13">
        <v>400</v>
      </c>
      <c r="B5" s="15">
        <v>0.056</v>
      </c>
      <c r="C5" s="4">
        <v>0.19100220226676567</v>
      </c>
      <c r="D5" s="7" t="e">
        <v>#N/A</v>
      </c>
      <c r="E5" s="7" t="e">
        <v>#N/A</v>
      </c>
      <c r="F5" s="11"/>
      <c r="K5" s="13">
        <v>400</v>
      </c>
      <c r="L5" s="3">
        <f t="shared" si="0"/>
        <v>0.056000000000000036</v>
      </c>
      <c r="M5" s="3">
        <f t="shared" si="1"/>
        <v>0.1910022022667657</v>
      </c>
      <c r="N5" s="7" t="e">
        <v>#N/A</v>
      </c>
      <c r="O5" s="7" t="e">
        <v>#N/A</v>
      </c>
    </row>
    <row r="6" spans="1:15" ht="12.75">
      <c r="A6" s="13">
        <v>500</v>
      </c>
      <c r="B6" s="15">
        <v>0.042</v>
      </c>
      <c r="C6" s="4">
        <v>0.13874335420260292</v>
      </c>
      <c r="D6" s="4">
        <v>0.9223432710770673</v>
      </c>
      <c r="E6" s="7" t="e">
        <v>#N/A</v>
      </c>
      <c r="F6" s="11"/>
      <c r="K6" s="13">
        <v>500</v>
      </c>
      <c r="L6" s="3">
        <f t="shared" si="0"/>
        <v>0.04200000000000001</v>
      </c>
      <c r="M6" s="3">
        <f t="shared" si="1"/>
        <v>0.13874335420260295</v>
      </c>
      <c r="N6" s="3">
        <f aca="true" t="shared" si="2" ref="N6:N38">Slurry_Friction_Factor_Bingham_Re_He($K6,N$1)</f>
        <v>0.9223432710770673</v>
      </c>
      <c r="O6" s="7" t="e">
        <v>#N/A</v>
      </c>
    </row>
    <row r="7" spans="1:15" ht="12.75">
      <c r="A7" s="13">
        <v>600</v>
      </c>
      <c r="B7" s="15">
        <v>0.033</v>
      </c>
      <c r="C7" s="4">
        <v>0.09444289695572759</v>
      </c>
      <c r="D7" s="4">
        <v>0.6542066672741171</v>
      </c>
      <c r="E7" s="7" t="e">
        <v>#N/A</v>
      </c>
      <c r="F7" s="11"/>
      <c r="K7" s="13">
        <v>600</v>
      </c>
      <c r="L7" s="3">
        <f t="shared" si="0"/>
        <v>0.03300000000000002</v>
      </c>
      <c r="M7" s="3">
        <f t="shared" si="1"/>
        <v>0.09444289695572759</v>
      </c>
      <c r="N7" s="3">
        <f t="shared" si="2"/>
        <v>0.6542066672741171</v>
      </c>
      <c r="O7" s="7" t="e">
        <v>#N/A</v>
      </c>
    </row>
    <row r="8" spans="1:15" ht="12.75">
      <c r="A8" s="13">
        <v>700</v>
      </c>
      <c r="B8" s="15">
        <v>0.028</v>
      </c>
      <c r="C8" s="4">
        <v>0.072</v>
      </c>
      <c r="D8" s="4">
        <v>0.4893133751219809</v>
      </c>
      <c r="E8" s="7" t="e">
        <v>#N/A</v>
      </c>
      <c r="F8" s="11"/>
      <c r="K8" s="13">
        <v>700</v>
      </c>
      <c r="L8" s="3">
        <f t="shared" si="0"/>
        <v>0.028000000000000014</v>
      </c>
      <c r="M8" s="3">
        <f t="shared" si="1"/>
        <v>0.07200000000000001</v>
      </c>
      <c r="N8" s="3">
        <f t="shared" si="2"/>
        <v>0.4893133751219809</v>
      </c>
      <c r="O8" s="7" t="e">
        <v>#N/A</v>
      </c>
    </row>
    <row r="9" spans="1:15" ht="12.75">
      <c r="A9" s="13">
        <v>800</v>
      </c>
      <c r="B9" s="15">
        <v>0.023210713321562115</v>
      </c>
      <c r="C9" s="4">
        <v>0.058697962280551706</v>
      </c>
      <c r="D9" s="4">
        <v>0.3804785246768579</v>
      </c>
      <c r="E9" s="7" t="e">
        <v>#N/A</v>
      </c>
      <c r="F9" s="11"/>
      <c r="K9" s="13">
        <v>800</v>
      </c>
      <c r="L9" s="3">
        <f t="shared" si="0"/>
        <v>0.02321071332156213</v>
      </c>
      <c r="M9" s="3">
        <f t="shared" si="1"/>
        <v>0.058697962280551734</v>
      </c>
      <c r="N9" s="3">
        <f t="shared" si="2"/>
        <v>0.38047852467685794</v>
      </c>
      <c r="O9" s="7" t="e">
        <v>#N/A</v>
      </c>
    </row>
    <row r="10" spans="1:15" ht="12.75">
      <c r="A10" s="13">
        <v>900</v>
      </c>
      <c r="B10" s="15">
        <v>0.0206489712627494</v>
      </c>
      <c r="C10" s="4">
        <v>0.04906196304290979</v>
      </c>
      <c r="D10" s="4">
        <v>0.3047605155339227</v>
      </c>
      <c r="E10" s="7" t="e">
        <v>#N/A</v>
      </c>
      <c r="F10" s="11"/>
      <c r="K10" s="13">
        <v>900</v>
      </c>
      <c r="L10" s="3">
        <f t="shared" si="0"/>
        <v>0.020648971262749408</v>
      </c>
      <c r="M10" s="3">
        <f t="shared" si="1"/>
        <v>0.0490619630429098</v>
      </c>
      <c r="N10" s="3">
        <f t="shared" si="2"/>
        <v>0.3047605155339228</v>
      </c>
      <c r="O10" s="7" t="e">
        <v>#N/A</v>
      </c>
    </row>
    <row r="11" spans="1:15" ht="12.75">
      <c r="A11" s="13">
        <v>1000</v>
      </c>
      <c r="B11" s="16">
        <v>0.01836996598522262</v>
      </c>
      <c r="C11" s="4">
        <v>0.041978298431270836</v>
      </c>
      <c r="D11" s="4">
        <v>0.24989150951002936</v>
      </c>
      <c r="E11" s="7" t="e">
        <v>#N/A</v>
      </c>
      <c r="F11" s="11"/>
      <c r="K11" s="13">
        <v>1000</v>
      </c>
      <c r="L11" s="3">
        <f t="shared" si="0"/>
        <v>0.018369965985222628</v>
      </c>
      <c r="M11" s="3">
        <f t="shared" si="1"/>
        <v>0.04197829843127084</v>
      </c>
      <c r="N11" s="3">
        <f t="shared" si="2"/>
        <v>0.2498915095100294</v>
      </c>
      <c r="O11" s="7" t="e">
        <v>#N/A</v>
      </c>
    </row>
    <row r="12" spans="1:15" ht="12.75">
      <c r="A12" s="13">
        <v>2000</v>
      </c>
      <c r="B12" s="16">
        <v>0.00801794744778424</v>
      </c>
      <c r="C12" s="4">
        <v>0.014313841625215585</v>
      </c>
      <c r="D12" s="4">
        <v>0.07069533358150723</v>
      </c>
      <c r="E12" s="8">
        <v>0.5498939252270412</v>
      </c>
      <c r="F12" s="11"/>
      <c r="K12" s="13">
        <v>2000</v>
      </c>
      <c r="L12" s="3">
        <f t="shared" si="0"/>
        <v>0.008017947447784245</v>
      </c>
      <c r="M12" s="3">
        <f t="shared" si="1"/>
        <v>0.014313841625215587</v>
      </c>
      <c r="N12" s="3">
        <f t="shared" si="2"/>
        <v>0.07069533358150724</v>
      </c>
      <c r="O12" s="3">
        <f aca="true" t="shared" si="3" ref="O12:O38">Slurry_Friction_Factor_Bingham_Re_He($K12,O$1)</f>
        <v>0.5498939252270413</v>
      </c>
    </row>
    <row r="13" spans="1:18" ht="12.75">
      <c r="A13" s="13">
        <v>3000</v>
      </c>
      <c r="B13" s="16">
        <v>0.00619904881749978</v>
      </c>
      <c r="C13" s="4">
        <v>0.00801794744778424</v>
      </c>
      <c r="D13" s="4">
        <v>0.033776937562292775</v>
      </c>
      <c r="E13" s="8">
        <v>0.25060904078042917</v>
      </c>
      <c r="F13" s="11"/>
      <c r="K13" s="13">
        <v>3000</v>
      </c>
      <c r="L13" s="3">
        <f t="shared" si="0"/>
        <v>0.006199048817499781</v>
      </c>
      <c r="M13" s="3">
        <f t="shared" si="1"/>
        <v>0.008017947447784245</v>
      </c>
      <c r="N13" s="3">
        <f t="shared" si="2"/>
        <v>0.033776937562292775</v>
      </c>
      <c r="O13" s="3">
        <f t="shared" si="3"/>
        <v>0.2506090407804292</v>
      </c>
      <c r="R13" s="121"/>
    </row>
    <row r="14" spans="1:15" ht="12.75">
      <c r="A14" s="13">
        <v>4000</v>
      </c>
      <c r="B14" s="16">
        <v>0.0056</v>
      </c>
      <c r="C14" s="4">
        <v>0.0062</v>
      </c>
      <c r="D14" s="4">
        <v>0.02</v>
      </c>
      <c r="E14" s="8">
        <v>0.1435004187728848</v>
      </c>
      <c r="F14" s="11"/>
      <c r="K14" s="13">
        <v>4000</v>
      </c>
      <c r="L14" s="3">
        <f t="shared" si="0"/>
        <v>0.005600000000000003</v>
      </c>
      <c r="M14" s="3">
        <f t="shared" si="1"/>
        <v>0.006200000000000007</v>
      </c>
      <c r="N14" s="3">
        <f t="shared" si="2"/>
        <v>0.020000000000000014</v>
      </c>
      <c r="O14" s="3">
        <f t="shared" si="3"/>
        <v>0.14350041877288483</v>
      </c>
    </row>
    <row r="15" spans="1:15" ht="12.75">
      <c r="A15" s="13">
        <v>5000</v>
      </c>
      <c r="B15" s="16">
        <v>0.0052</v>
      </c>
      <c r="C15" s="4">
        <v>0.0057340966822770215</v>
      </c>
      <c r="D15" s="4">
        <v>0.013657186314077285</v>
      </c>
      <c r="E15" s="8">
        <v>0.09311765427085986</v>
      </c>
      <c r="F15" s="11"/>
      <c r="K15" s="13">
        <v>5000</v>
      </c>
      <c r="L15" s="3">
        <f t="shared" si="0"/>
        <v>0.005200000000000003</v>
      </c>
      <c r="M15" s="3">
        <f t="shared" si="1"/>
        <v>0.005734096682277025</v>
      </c>
      <c r="N15" s="3">
        <f t="shared" si="2"/>
        <v>0.013657186314077294</v>
      </c>
      <c r="O15" s="3">
        <f t="shared" si="3"/>
        <v>0.09311765427085988</v>
      </c>
    </row>
    <row r="16" spans="1:15" ht="12.75">
      <c r="A16" s="13">
        <v>6000</v>
      </c>
      <c r="B16" s="16">
        <v>0.005</v>
      </c>
      <c r="C16" s="4">
        <v>0.005558031364687175</v>
      </c>
      <c r="D16" s="4">
        <v>0.01</v>
      </c>
      <c r="E16" s="8">
        <v>0.06539898087692887</v>
      </c>
      <c r="F16" s="11"/>
      <c r="K16" s="13">
        <v>6000</v>
      </c>
      <c r="L16" s="3">
        <f t="shared" si="0"/>
        <v>0.0050000000000000044</v>
      </c>
      <c r="M16" s="3">
        <f t="shared" si="1"/>
        <v>0.005558031364687177</v>
      </c>
      <c r="N16" s="3">
        <f t="shared" si="2"/>
        <v>0.01000000000000001</v>
      </c>
      <c r="O16" s="3">
        <f t="shared" si="3"/>
        <v>0.06539898087692889</v>
      </c>
    </row>
    <row r="17" spans="1:15" ht="12.75">
      <c r="A17" s="13">
        <v>7000</v>
      </c>
      <c r="B17" s="16">
        <v>0.0048</v>
      </c>
      <c r="C17" s="4">
        <v>0.005387372128957411</v>
      </c>
      <c r="D17" s="4">
        <v>0.00773312492011993</v>
      </c>
      <c r="E17" s="8">
        <v>0.04850890984396614</v>
      </c>
      <c r="F17" s="11"/>
      <c r="K17" s="13">
        <v>7000</v>
      </c>
      <c r="L17" s="3">
        <f t="shared" si="0"/>
        <v>0.0048</v>
      </c>
      <c r="M17" s="3">
        <f t="shared" si="1"/>
        <v>0.0053873721289574164</v>
      </c>
      <c r="N17" s="3">
        <f t="shared" si="2"/>
        <v>0.007733124920119934</v>
      </c>
      <c r="O17" s="3">
        <f t="shared" si="3"/>
        <v>0.04850890984396616</v>
      </c>
    </row>
    <row r="18" spans="1:15" ht="12.75">
      <c r="A18" s="13">
        <v>8000</v>
      </c>
      <c r="B18" s="16">
        <v>0.004792773523648503</v>
      </c>
      <c r="C18" s="4">
        <v>0.00526282539472101</v>
      </c>
      <c r="D18" s="4">
        <v>0.006999999999999997</v>
      </c>
      <c r="E18" s="8">
        <v>0.03744789539089942</v>
      </c>
      <c r="F18" s="11"/>
      <c r="K18" s="13">
        <v>8000</v>
      </c>
      <c r="L18" s="3">
        <f t="shared" si="0"/>
        <v>0.004792773523648505</v>
      </c>
      <c r="M18" s="3">
        <f t="shared" si="1"/>
        <v>0.005262825394721014</v>
      </c>
      <c r="N18" s="3">
        <f t="shared" si="2"/>
        <v>0.007000000000000002</v>
      </c>
      <c r="O18" s="3">
        <f t="shared" si="3"/>
        <v>0.037447895390899426</v>
      </c>
    </row>
    <row r="19" spans="1:15" ht="12.75">
      <c r="A19" s="13">
        <v>9000</v>
      </c>
      <c r="B19" s="16">
        <v>0.0046456115137742185</v>
      </c>
      <c r="C19" s="4">
        <v>0.005141157965763262</v>
      </c>
      <c r="D19" s="4">
        <v>0.006845270217833068</v>
      </c>
      <c r="E19" s="8">
        <v>0.02980497713048535</v>
      </c>
      <c r="F19" s="11"/>
      <c r="K19" s="13">
        <v>9000</v>
      </c>
      <c r="L19" s="3">
        <f t="shared" si="0"/>
        <v>0.004645611513774219</v>
      </c>
      <c r="M19" s="3">
        <f t="shared" si="1"/>
        <v>0.005141157965763266</v>
      </c>
      <c r="N19" s="3">
        <f t="shared" si="2"/>
        <v>0.00684527021783307</v>
      </c>
      <c r="O19" s="3">
        <f t="shared" si="3"/>
        <v>0.02980497713048536</v>
      </c>
    </row>
    <row r="20" spans="1:15" ht="12.75">
      <c r="A20" s="13">
        <v>10000</v>
      </c>
      <c r="B20" s="16">
        <v>0.004499999999999995</v>
      </c>
      <c r="C20" s="4">
        <v>0.0049832988189477965</v>
      </c>
      <c r="D20" s="4">
        <v>0.006709760098386974</v>
      </c>
      <c r="E20" s="8">
        <v>0.024299999999999985</v>
      </c>
      <c r="F20" s="11"/>
      <c r="K20" s="13">
        <v>10000</v>
      </c>
      <c r="L20" s="3">
        <f t="shared" si="0"/>
        <v>0.004499999999999998</v>
      </c>
      <c r="M20" s="3">
        <f t="shared" si="1"/>
        <v>0.004983298818947797</v>
      </c>
      <c r="N20" s="3">
        <f t="shared" si="2"/>
        <v>0.006709760098386975</v>
      </c>
      <c r="O20" s="3">
        <f t="shared" si="3"/>
        <v>0.024299999999999995</v>
      </c>
    </row>
    <row r="21" spans="1:15" ht="12.75">
      <c r="A21" s="13">
        <v>20000</v>
      </c>
      <c r="B21" s="16">
        <v>0.003901071711616667</v>
      </c>
      <c r="C21" s="4">
        <v>0.004398867268730382</v>
      </c>
      <c r="D21" s="4">
        <v>0.00588273359681443</v>
      </c>
      <c r="E21" s="8">
        <v>0.008336681850243633</v>
      </c>
      <c r="F21" s="11"/>
      <c r="K21" s="13">
        <v>20000</v>
      </c>
      <c r="L21" s="3">
        <f t="shared" si="0"/>
        <v>0.0039010717116166682</v>
      </c>
      <c r="M21" s="3">
        <f t="shared" si="1"/>
        <v>0.004398867268730384</v>
      </c>
      <c r="N21" s="3">
        <f t="shared" si="2"/>
        <v>0.0058827335968144314</v>
      </c>
      <c r="O21" s="3">
        <f t="shared" si="3"/>
        <v>0.008336681850243638</v>
      </c>
    </row>
    <row r="22" spans="1:15" ht="12.75">
      <c r="A22" s="13">
        <v>30000</v>
      </c>
      <c r="B22" s="16">
        <v>0.003588389197271204</v>
      </c>
      <c r="C22" s="4">
        <v>0.004037335199009624</v>
      </c>
      <c r="D22" s="4">
        <v>0.005447052414474493</v>
      </c>
      <c r="E22" s="8">
        <v>0.0063457516297127856</v>
      </c>
      <c r="F22" s="11"/>
      <c r="K22" s="13">
        <v>30000</v>
      </c>
      <c r="L22" s="3">
        <f t="shared" si="0"/>
        <v>0.0035883891972712063</v>
      </c>
      <c r="M22" s="3">
        <f t="shared" si="1"/>
        <v>0.004037335199009628</v>
      </c>
      <c r="N22" s="3">
        <f t="shared" si="2"/>
        <v>0.005447052414474495</v>
      </c>
      <c r="O22" s="3">
        <f t="shared" si="3"/>
        <v>0.006345751629712787</v>
      </c>
    </row>
    <row r="23" spans="1:15" ht="12.75">
      <c r="A23" s="13">
        <v>40000</v>
      </c>
      <c r="B23" s="16">
        <v>0.0033818578887057347</v>
      </c>
      <c r="C23" s="4">
        <v>0.00382289858012429</v>
      </c>
      <c r="D23" s="4">
        <v>0.005157644098096541</v>
      </c>
      <c r="E23" s="8">
        <v>0.005599999999999998</v>
      </c>
      <c r="F23" s="11"/>
      <c r="K23" s="13">
        <v>40000</v>
      </c>
      <c r="L23" s="3">
        <f t="shared" si="0"/>
        <v>0.003381857888705735</v>
      </c>
      <c r="M23" s="3">
        <f t="shared" si="1"/>
        <v>0.0038228985801242914</v>
      </c>
      <c r="N23" s="3">
        <f t="shared" si="2"/>
        <v>0.0051576440980965425</v>
      </c>
      <c r="O23" s="3">
        <f t="shared" si="3"/>
        <v>0.005599999999999997</v>
      </c>
    </row>
    <row r="24" spans="1:15" ht="12.75">
      <c r="A24" s="13">
        <v>50000</v>
      </c>
      <c r="B24" s="16">
        <v>0.0032298816662302138</v>
      </c>
      <c r="C24" s="4">
        <v>0.0036481841270754453</v>
      </c>
      <c r="D24" s="4">
        <v>0.004943793510155603</v>
      </c>
      <c r="E24" s="8">
        <v>0.005350274673836467</v>
      </c>
      <c r="F24" s="11"/>
      <c r="K24" s="13">
        <v>50000</v>
      </c>
      <c r="L24" s="3">
        <f t="shared" si="0"/>
        <v>0.003229881666230215</v>
      </c>
      <c r="M24" s="3">
        <f t="shared" si="1"/>
        <v>0.0036481841270754457</v>
      </c>
      <c r="N24" s="3">
        <f t="shared" si="2"/>
        <v>0.004943793510155608</v>
      </c>
      <c r="O24" s="3">
        <f t="shared" si="3"/>
        <v>0.00535027467383647</v>
      </c>
    </row>
    <row r="25" spans="1:15" ht="12.75">
      <c r="A25" s="13">
        <v>60000</v>
      </c>
      <c r="B25" s="16">
        <v>0.0031107919083879026</v>
      </c>
      <c r="C25" s="4">
        <v>0.0035361667104621096</v>
      </c>
      <c r="D25" s="4">
        <v>0.004775663775213294</v>
      </c>
      <c r="E25" s="8">
        <v>0.005154523666002988</v>
      </c>
      <c r="F25" s="11"/>
      <c r="K25" s="13">
        <v>60000</v>
      </c>
      <c r="L25" s="3">
        <f t="shared" si="0"/>
        <v>0.003110791908387904</v>
      </c>
      <c r="M25" s="3">
        <f t="shared" si="1"/>
        <v>0.003536166710462112</v>
      </c>
      <c r="N25" s="3">
        <f t="shared" si="2"/>
        <v>0.004775663775213296</v>
      </c>
      <c r="O25" s="3">
        <f t="shared" si="3"/>
        <v>0.005154523666002991</v>
      </c>
    </row>
    <row r="26" spans="1:15" ht="12.75">
      <c r="A26" s="13">
        <v>70000</v>
      </c>
      <c r="B26" s="16">
        <v>0.003013535240708963</v>
      </c>
      <c r="C26" s="4">
        <v>0.0034275887862613447</v>
      </c>
      <c r="D26" s="4">
        <v>0.004637980848574794</v>
      </c>
      <c r="E26" s="8">
        <v>0.004994616728273538</v>
      </c>
      <c r="F26" s="11"/>
      <c r="K26" s="13">
        <v>70000</v>
      </c>
      <c r="L26" s="3">
        <f t="shared" si="0"/>
        <v>0.003013535240708965</v>
      </c>
      <c r="M26" s="3">
        <f t="shared" si="1"/>
        <v>0.003427588786261346</v>
      </c>
      <c r="N26" s="3">
        <f t="shared" si="2"/>
        <v>0.0046379808485747945</v>
      </c>
      <c r="O26" s="3">
        <f t="shared" si="3"/>
        <v>0.0049946167282735425</v>
      </c>
    </row>
    <row r="27" spans="1:15" ht="12.75">
      <c r="A27" s="13">
        <v>80000</v>
      </c>
      <c r="B27" s="16">
        <v>0.002931748920519469</v>
      </c>
      <c r="C27" s="4">
        <v>0.0033745565029823614</v>
      </c>
      <c r="D27" s="4">
        <v>0.004521927128747593</v>
      </c>
      <c r="E27" s="8">
        <v>0.004860114421615158</v>
      </c>
      <c r="F27" s="11"/>
      <c r="K27" s="13">
        <v>80000</v>
      </c>
      <c r="L27" s="3">
        <f t="shared" si="0"/>
        <v>0.002931748920519471</v>
      </c>
      <c r="M27" s="3">
        <f t="shared" si="1"/>
        <v>0.0033745565029823636</v>
      </c>
      <c r="N27" s="3">
        <f t="shared" si="2"/>
        <v>0.004521927128747596</v>
      </c>
      <c r="O27" s="3">
        <f t="shared" si="3"/>
        <v>0.004860114421615162</v>
      </c>
    </row>
    <row r="28" spans="1:15" ht="12.75">
      <c r="A28" s="13">
        <v>90000</v>
      </c>
      <c r="B28" s="16">
        <v>0.002861452673576156</v>
      </c>
      <c r="C28" s="4">
        <v>0.0032709408167908736</v>
      </c>
      <c r="D28" s="4">
        <v>0.004421973300232473</v>
      </c>
      <c r="E28" s="8">
        <v>0.004744484682747307</v>
      </c>
      <c r="F28" s="11"/>
      <c r="K28" s="13">
        <v>90000</v>
      </c>
      <c r="L28" s="3">
        <f t="shared" si="0"/>
        <v>0.002861452673576158</v>
      </c>
      <c r="M28" s="3">
        <f t="shared" si="1"/>
        <v>0.0032709408167908745</v>
      </c>
      <c r="N28" s="3">
        <f t="shared" si="2"/>
        <v>0.0044219733002324735</v>
      </c>
      <c r="O28" s="3">
        <f t="shared" si="3"/>
        <v>0.0047444846827473085</v>
      </c>
    </row>
    <row r="29" spans="1:15" ht="12.75">
      <c r="A29" s="13">
        <v>100000</v>
      </c>
      <c r="B29" s="16">
        <v>0.0028000000000000013</v>
      </c>
      <c r="C29" s="4">
        <v>0.003195322317296079</v>
      </c>
      <c r="D29" s="4">
        <v>0.004334435173754884</v>
      </c>
      <c r="E29" s="8">
        <v>0.004643383411056243</v>
      </c>
      <c r="F29" s="11"/>
      <c r="K29" s="13">
        <v>100000</v>
      </c>
      <c r="L29" s="3">
        <f t="shared" si="0"/>
        <v>0.0028000000000000013</v>
      </c>
      <c r="M29" s="3">
        <f t="shared" si="1"/>
        <v>0.0031953223172960796</v>
      </c>
      <c r="N29" s="3">
        <f t="shared" si="2"/>
        <v>0.004334435173754885</v>
      </c>
      <c r="O29" s="3">
        <f t="shared" si="3"/>
        <v>0.004643383411056245</v>
      </c>
    </row>
    <row r="30" spans="1:15" ht="12.75">
      <c r="A30" s="13">
        <v>200000</v>
      </c>
      <c r="B30" s="16">
        <v>0.002491513509755942</v>
      </c>
      <c r="C30" s="4">
        <v>0.002818917433004137</v>
      </c>
      <c r="D30" s="4">
        <v>0.003800184663232869</v>
      </c>
      <c r="E30" s="8">
        <v>0.004029888335921976</v>
      </c>
      <c r="F30" s="11"/>
      <c r="G30" t="s">
        <v>17</v>
      </c>
      <c r="K30" s="13">
        <v>200000</v>
      </c>
      <c r="L30" s="3">
        <f t="shared" si="0"/>
        <v>0.002491513509755943</v>
      </c>
      <c r="M30" s="3">
        <f t="shared" si="1"/>
        <v>0.002818917433004139</v>
      </c>
      <c r="N30" s="3">
        <f t="shared" si="2"/>
        <v>0.003800184663232871</v>
      </c>
      <c r="O30" s="3">
        <f t="shared" si="3"/>
        <v>0.004029888335921976</v>
      </c>
    </row>
    <row r="31" spans="1:15" ht="12.75">
      <c r="A31" s="13">
        <v>300000</v>
      </c>
      <c r="B31" s="16">
        <v>0.002327065985740964</v>
      </c>
      <c r="C31" s="4">
        <v>0.0026173985714350247</v>
      </c>
      <c r="D31" s="4">
        <v>0.0035187391549603283</v>
      </c>
      <c r="E31" s="8">
        <v>0.003709313356939148</v>
      </c>
      <c r="F31" s="11"/>
      <c r="K31" s="13">
        <v>300000</v>
      </c>
      <c r="L31" s="3">
        <f t="shared" si="0"/>
        <v>0.0023270659857409642</v>
      </c>
      <c r="M31" s="3">
        <f t="shared" si="1"/>
        <v>0.0026173985714350255</v>
      </c>
      <c r="N31" s="3">
        <f t="shared" si="2"/>
        <v>0.003518739154960329</v>
      </c>
      <c r="O31" s="3">
        <f t="shared" si="3"/>
        <v>0.003709313356939151</v>
      </c>
    </row>
    <row r="32" spans="1:15" ht="15.75">
      <c r="A32" s="13">
        <v>400000</v>
      </c>
      <c r="B32" s="16">
        <v>0.0022170141318915617</v>
      </c>
      <c r="C32" s="4">
        <v>0.0024832173419045782</v>
      </c>
      <c r="D32" s="4">
        <v>0.003331784395372524</v>
      </c>
      <c r="E32" s="8">
        <v>0.0034974497176630554</v>
      </c>
      <c r="F32" s="11"/>
      <c r="G32" s="2" t="s">
        <v>4</v>
      </c>
      <c r="H32" s="124" t="s">
        <v>132</v>
      </c>
      <c r="I32" s="79"/>
      <c r="J32" s="79"/>
      <c r="K32" s="13">
        <v>400000</v>
      </c>
      <c r="L32" s="3">
        <f t="shared" si="0"/>
        <v>0.0022170141318915626</v>
      </c>
      <c r="M32" s="3">
        <f t="shared" si="1"/>
        <v>0.0024832173419045795</v>
      </c>
      <c r="N32" s="3">
        <f t="shared" si="2"/>
        <v>0.0033317843953725255</v>
      </c>
      <c r="O32" s="3">
        <f t="shared" si="3"/>
        <v>0.003497449717663059</v>
      </c>
    </row>
    <row r="33" spans="1:15" ht="12.75">
      <c r="A33" s="13">
        <v>500000</v>
      </c>
      <c r="B33" s="16">
        <v>0.0021352483055655275</v>
      </c>
      <c r="C33" s="4">
        <v>0.0023838938740530775</v>
      </c>
      <c r="D33" s="4">
        <v>0.00319363914178556</v>
      </c>
      <c r="E33" s="8">
        <v>0.003341485115612353</v>
      </c>
      <c r="F33" s="11"/>
      <c r="G33" s="122" t="s">
        <v>3</v>
      </c>
      <c r="H33" s="123">
        <v>20000</v>
      </c>
      <c r="K33" s="13">
        <v>500000</v>
      </c>
      <c r="L33" s="3">
        <f t="shared" si="0"/>
        <v>0.002135248305565529</v>
      </c>
      <c r="M33" s="3">
        <f t="shared" si="1"/>
        <v>0.002383893874053078</v>
      </c>
      <c r="N33" s="3">
        <f t="shared" si="2"/>
        <v>0.003193639141785563</v>
      </c>
      <c r="O33" s="3">
        <f t="shared" si="3"/>
        <v>0.0033414851156123543</v>
      </c>
    </row>
    <row r="34" spans="1:15" ht="12.75">
      <c r="A34" s="13">
        <v>600000</v>
      </c>
      <c r="B34" s="16">
        <v>0.0020706844077025494</v>
      </c>
      <c r="C34" s="4">
        <v>0.0023056970194182246</v>
      </c>
      <c r="D34" s="4">
        <v>0.0030850290832734498</v>
      </c>
      <c r="E34" s="8">
        <v>0.0032192298822053054</v>
      </c>
      <c r="F34" s="11"/>
      <c r="G34" s="2" t="s">
        <v>0</v>
      </c>
      <c r="H34" s="115">
        <v>10000</v>
      </c>
      <c r="K34" s="13">
        <v>600000</v>
      </c>
      <c r="L34" s="3">
        <f t="shared" si="0"/>
        <v>0.0020706844077025503</v>
      </c>
      <c r="M34" s="3">
        <f t="shared" si="1"/>
        <v>0.0023056970194182264</v>
      </c>
      <c r="N34" s="3">
        <f t="shared" si="2"/>
        <v>0.003085029083273451</v>
      </c>
      <c r="O34" s="3">
        <f t="shared" si="3"/>
        <v>0.003219229882205308</v>
      </c>
    </row>
    <row r="35" spans="1:15" ht="15.75">
      <c r="A35" s="13">
        <v>700000</v>
      </c>
      <c r="B35" s="16">
        <v>0.0020176218723391786</v>
      </c>
      <c r="C35" s="4">
        <v>0.0022415870871692065</v>
      </c>
      <c r="D35" s="4">
        <v>0.0029960873459688813</v>
      </c>
      <c r="E35" s="8">
        <v>0.003119360868952765</v>
      </c>
      <c r="F35" s="11"/>
      <c r="G35" s="2" t="s">
        <v>4</v>
      </c>
      <c r="H35" s="3">
        <f>Slurry_Friction_Factor_Bingham_Re_He(H33,H34)</f>
        <v>0.004398867268730384</v>
      </c>
      <c r="K35" s="13">
        <v>700000</v>
      </c>
      <c r="L35" s="3">
        <f t="shared" si="0"/>
        <v>0.0020176218723391794</v>
      </c>
      <c r="M35" s="3">
        <f t="shared" si="1"/>
        <v>0.002241587087169208</v>
      </c>
      <c r="N35" s="3">
        <f t="shared" si="2"/>
        <v>0.002996087345968882</v>
      </c>
      <c r="O35" s="3">
        <f t="shared" si="3"/>
        <v>0.0031193608689527677</v>
      </c>
    </row>
    <row r="36" spans="1:15" ht="12.75">
      <c r="A36" s="13">
        <v>800000</v>
      </c>
      <c r="B36" s="16">
        <v>0.001972757378902738</v>
      </c>
      <c r="C36" s="4">
        <v>0.002187495204697819</v>
      </c>
      <c r="D36" s="4">
        <v>0.0029211178511004943</v>
      </c>
      <c r="E36" s="8">
        <v>0.0030353581806585868</v>
      </c>
      <c r="F36" s="11"/>
      <c r="K36" s="13">
        <v>800000</v>
      </c>
      <c r="L36" s="3">
        <f t="shared" si="0"/>
        <v>0.001972757378902739</v>
      </c>
      <c r="M36" s="3">
        <f t="shared" si="1"/>
        <v>0.0021874952046978193</v>
      </c>
      <c r="N36" s="3">
        <f t="shared" si="2"/>
        <v>0.002921117851100496</v>
      </c>
      <c r="O36" s="3">
        <f t="shared" si="3"/>
        <v>0.003035358180658589</v>
      </c>
    </row>
    <row r="37" spans="1:15" ht="12.75">
      <c r="A37" s="13">
        <v>900000</v>
      </c>
      <c r="B37" s="16">
        <v>0.001934012893568772</v>
      </c>
      <c r="C37" s="4">
        <v>0.002140867275546908</v>
      </c>
      <c r="D37" s="4">
        <v>0.002856548718416965</v>
      </c>
      <c r="E37" s="8">
        <v>0.0029631422525234433</v>
      </c>
      <c r="F37" s="11"/>
      <c r="H37" s="1" t="s">
        <v>136</v>
      </c>
      <c r="I37" s="1"/>
      <c r="K37" s="13">
        <v>900000</v>
      </c>
      <c r="L37" s="3">
        <f t="shared" si="0"/>
        <v>0.0019340128935687727</v>
      </c>
      <c r="M37" s="3">
        <f t="shared" si="1"/>
        <v>0.0021408672755469085</v>
      </c>
      <c r="N37" s="3">
        <f t="shared" si="2"/>
        <v>0.0028565487184169652</v>
      </c>
      <c r="O37" s="3">
        <f t="shared" si="3"/>
        <v>0.002963142252523444</v>
      </c>
    </row>
    <row r="38" spans="1:15" ht="13.5" thickBot="1">
      <c r="A38" s="14">
        <v>1000000</v>
      </c>
      <c r="B38" s="17">
        <v>0.001899999999999998</v>
      </c>
      <c r="C38" s="9">
        <v>0.0020999999999999973</v>
      </c>
      <c r="D38" s="9">
        <v>0.0028000000000000013</v>
      </c>
      <c r="E38" s="10">
        <v>0.002899999999999999</v>
      </c>
      <c r="F38" s="11"/>
      <c r="H38" s="1" t="s">
        <v>137</v>
      </c>
      <c r="I38" s="1"/>
      <c r="K38" s="14">
        <v>1000000</v>
      </c>
      <c r="L38" s="3">
        <f t="shared" si="0"/>
        <v>0.0018999999999999996</v>
      </c>
      <c r="M38" s="3">
        <f t="shared" si="1"/>
        <v>0.002099999999999999</v>
      </c>
      <c r="N38" s="3">
        <f t="shared" si="2"/>
        <v>0.0028000000000000013</v>
      </c>
      <c r="O38" s="3">
        <f t="shared" si="3"/>
        <v>0.0029</v>
      </c>
    </row>
    <row r="39" spans="1:9" ht="13.5" thickTop="1">
      <c r="A39" s="18"/>
      <c r="B39" s="19"/>
      <c r="C39" s="19"/>
      <c r="D39" s="19"/>
      <c r="E39" s="19"/>
      <c r="F39"/>
      <c r="H39" s="1"/>
      <c r="I39" s="1"/>
    </row>
    <row r="40" ht="12.75">
      <c r="F40"/>
    </row>
    <row r="41" ht="12.75">
      <c r="F41" t="s">
        <v>138</v>
      </c>
    </row>
  </sheetData>
  <sheetProtection/>
  <printOptions/>
  <pageMargins left="0.75" right="0.75" top="1" bottom="1" header="0" footer="0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B2:D24"/>
  <sheetViews>
    <sheetView zoomScalePageLayoutView="0" workbookViewId="0" topLeftCell="A1">
      <selection activeCell="C37" sqref="C37"/>
      <selection activeCell="G31" sqref="G31"/>
    </sheetView>
  </sheetViews>
  <sheetFormatPr defaultColWidth="9.140625" defaultRowHeight="12.75"/>
  <cols>
    <col min="1" max="1" width="4.7109375" style="0" customWidth="1"/>
    <col min="2" max="2" width="5.28125" style="0" customWidth="1"/>
  </cols>
  <sheetData>
    <row r="2" ht="12.75">
      <c r="C2" s="114" t="s">
        <v>52</v>
      </c>
    </row>
    <row r="4" spans="2:3" ht="12.75">
      <c r="B4" s="1" t="s">
        <v>5</v>
      </c>
      <c r="C4" t="s">
        <v>53</v>
      </c>
    </row>
    <row r="5" spans="2:3" ht="12.75">
      <c r="B5" s="1"/>
      <c r="C5" t="s">
        <v>54</v>
      </c>
    </row>
    <row r="6" spans="2:3" ht="12.75">
      <c r="B6" s="1"/>
      <c r="C6" t="s">
        <v>55</v>
      </c>
    </row>
    <row r="7" spans="2:3" ht="12.75">
      <c r="B7" s="1"/>
      <c r="C7" t="s">
        <v>56</v>
      </c>
    </row>
    <row r="9" spans="2:3" ht="12.75">
      <c r="B9" s="1" t="s">
        <v>50</v>
      </c>
      <c r="C9" t="s">
        <v>13</v>
      </c>
    </row>
    <row r="10" ht="12.75">
      <c r="C10" t="s">
        <v>14</v>
      </c>
    </row>
    <row r="11" ht="12.75">
      <c r="C11" t="s">
        <v>15</v>
      </c>
    </row>
    <row r="12" ht="12.75">
      <c r="C12" t="s">
        <v>16</v>
      </c>
    </row>
    <row r="14" ht="12.75">
      <c r="C14" t="s">
        <v>6</v>
      </c>
    </row>
    <row r="15" ht="12.75">
      <c r="C15" t="s">
        <v>7</v>
      </c>
    </row>
    <row r="17" ht="12.75">
      <c r="C17" t="s">
        <v>8</v>
      </c>
    </row>
    <row r="19" spans="3:4" ht="15.75">
      <c r="C19" s="1" t="s">
        <v>9</v>
      </c>
      <c r="D19" t="s">
        <v>10</v>
      </c>
    </row>
    <row r="20" spans="3:4" ht="15.75">
      <c r="C20" s="1" t="s">
        <v>0</v>
      </c>
      <c r="D20" t="s">
        <v>11</v>
      </c>
    </row>
    <row r="22" spans="2:3" ht="12.75">
      <c r="B22" s="1" t="s">
        <v>123</v>
      </c>
      <c r="C22" t="s">
        <v>59</v>
      </c>
    </row>
    <row r="23" ht="12.75">
      <c r="C23" t="s">
        <v>57</v>
      </c>
    </row>
    <row r="24" ht="12.75">
      <c r="C24" t="s">
        <v>58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...</cp:lastModifiedBy>
  <dcterms:created xsi:type="dcterms:W3CDTF">2008-08-31T18:08:25Z</dcterms:created>
  <dcterms:modified xsi:type="dcterms:W3CDTF">2012-09-23T20:31:06Z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202140979</vt:i4>
  </property>
  <property fmtid="{D5CDD505-2E9C-101B-9397-08002B2CF9AE}" pid="3" name="_EmailSubject">
    <vt:lpwstr>Pipe friction factor for Bingham fluids_Re_He.xls</vt:lpwstr>
  </property>
  <property fmtid="{D5CDD505-2E9C-101B-9397-08002B2CF9AE}" pid="4" name="_AuthorEmail">
    <vt:lpwstr>cjcruz@vtr.net</vt:lpwstr>
  </property>
  <property fmtid="{D5CDD505-2E9C-101B-9397-08002B2CF9AE}" pid="5" name="_AuthorEmailDisplayName">
    <vt:lpwstr>Carlos J. Cruz</vt:lpwstr>
  </property>
  <property fmtid="{D5CDD505-2E9C-101B-9397-08002B2CF9AE}" pid="6" name="_ReviewingToolsShownOnce">
    <vt:lpwstr/>
  </property>
</Properties>
</file>