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60" yWindow="48" windowWidth="19320" windowHeight="10116" activeTab="0"/>
  </bookViews>
  <sheets>
    <sheet name="Drag coefficient" sheetId="1" r:id="rId1"/>
    <sheet name="Code" sheetId="2" state="hidden" r:id="rId2"/>
    <sheet name="Ref_1" sheetId="3" state="hidden" r:id="rId3"/>
    <sheet name="Ref" sheetId="4" r:id="rId4"/>
  </sheets>
  <externalReferences>
    <externalReference r:id="rId7"/>
    <externalReference r:id="rId8"/>
    <externalReference r:id="rId9"/>
  </externalReferences>
  <definedNames>
    <definedName name="Re">'Drag coefficient'!$J$11</definedName>
    <definedName name="zzfi1">'Drag coefficient'!$J$12</definedName>
    <definedName name="zzfi2">'Drag coefficient'!$J$13</definedName>
    <definedName name="zzfi3">'Drag coefficient'!$J$14</definedName>
    <definedName name="zzfi4">'Drag coefficient'!$J$15</definedName>
  </definedNames>
  <calcPr fullCalcOnLoad="1"/>
</workbook>
</file>

<file path=xl/sharedStrings.xml><?xml version="1.0" encoding="utf-8"?>
<sst xmlns="http://schemas.openxmlformats.org/spreadsheetml/2006/main" count="114" uniqueCount="73">
  <si>
    <t>(24*Re^-1)^10 + (21*Re^-0.67)^10 + (4*Re^-0.33)^10 + (0.4)^10</t>
  </si>
  <si>
    <t>(  (0.148*Re^0.11)^-10 + (0.5)^-10 )^-1</t>
  </si>
  <si>
    <t>( 1.57 * 10^8*Re^-1.625 )^10</t>
  </si>
  <si>
    <t>((6*10^-17*Re^2.63)^-10 + (0.2)^-10  )^-1</t>
  </si>
  <si>
    <t>fi1 =</t>
  </si>
  <si>
    <t>fi2 =</t>
  </si>
  <si>
    <t>fi3 =</t>
  </si>
  <si>
    <t>fi4=</t>
  </si>
  <si>
    <t>CD =</t>
  </si>
  <si>
    <t>Re =</t>
  </si>
  <si>
    <t>zzfi2 =</t>
  </si>
  <si>
    <t>zzfi3 =</t>
  </si>
  <si>
    <t>zzfi4=</t>
  </si>
  <si>
    <t>( 1 /  ( ( fi1 + fi2 )^-1 + (fi3)^-1  ) + fi4 ) )^0.1</t>
  </si>
  <si>
    <r>
      <rPr>
        <b/>
        <sz val="11"/>
        <color indexed="10"/>
        <rFont val="Calibri"/>
        <family val="2"/>
      </rPr>
      <t>(</t>
    </r>
    <r>
      <rPr>
        <sz val="11"/>
        <color theme="1"/>
        <rFont val="Calibri"/>
        <family val="2"/>
      </rPr>
      <t xml:space="preserve"> 1 /  </t>
    </r>
    <r>
      <rPr>
        <b/>
        <sz val="14"/>
        <color indexed="56"/>
        <rFont val="Calibri"/>
        <family val="2"/>
      </rPr>
      <t>(</t>
    </r>
    <r>
      <rPr>
        <sz val="14"/>
        <color indexed="8"/>
        <rFont val="Calibri"/>
        <family val="2"/>
      </rPr>
      <t xml:space="preserve"> </t>
    </r>
    <r>
      <rPr>
        <b/>
        <sz val="11"/>
        <color indexed="57"/>
        <rFont val="Calibri"/>
        <family val="2"/>
      </rPr>
      <t>( zzfi1 + zzfi2 )^-1</t>
    </r>
    <r>
      <rPr>
        <sz val="11"/>
        <color theme="1"/>
        <rFont val="Calibri"/>
        <family val="2"/>
      </rPr>
      <t xml:space="preserve"> +</t>
    </r>
    <r>
      <rPr>
        <sz val="11"/>
        <color indexed="57"/>
        <rFont val="Calibri"/>
        <family val="2"/>
      </rPr>
      <t xml:space="preserve"> (zzfi3)^-1</t>
    </r>
    <r>
      <rPr>
        <sz val="11"/>
        <color theme="1"/>
        <rFont val="Calibri"/>
        <family val="2"/>
      </rPr>
      <t xml:space="preserve"> </t>
    </r>
    <r>
      <rPr>
        <b/>
        <sz val="14"/>
        <color indexed="56"/>
        <rFont val="Calibri"/>
        <family val="2"/>
      </rPr>
      <t xml:space="preserve"> ) </t>
    </r>
    <r>
      <rPr>
        <sz val="11"/>
        <color theme="1"/>
        <rFont val="Calibri"/>
        <family val="2"/>
      </rPr>
      <t xml:space="preserve">+ zzfi4 </t>
    </r>
    <r>
      <rPr>
        <b/>
        <sz val="11"/>
        <color indexed="10"/>
        <rFont val="Calibri"/>
        <family val="2"/>
      </rPr>
      <t>)^0.1</t>
    </r>
    <r>
      <rPr>
        <sz val="11"/>
        <color theme="1"/>
        <rFont val="Calibri"/>
        <family val="2"/>
      </rPr>
      <t xml:space="preserve"> </t>
    </r>
  </si>
  <si>
    <t>zzfi1 =</t>
  </si>
  <si>
    <t>f1</t>
  </si>
  <si>
    <t>f2</t>
  </si>
  <si>
    <t>f3</t>
  </si>
  <si>
    <t>f4</t>
  </si>
  <si>
    <t xml:space="preserve">    </t>
  </si>
  <si>
    <t xml:space="preserve">Jaber Almedeij </t>
  </si>
  <si>
    <t>Powder Technology 186 (2008) 218–223</t>
  </si>
  <si>
    <t>Available online at www.sciencedirect.com</t>
  </si>
  <si>
    <t>www.elsevier.com/locate/powtec</t>
  </si>
  <si>
    <t>Drag coefficient of flow around a sphere: Matching asymptotically the wide trend</t>
  </si>
  <si>
    <t>Drag Coefficcient</t>
  </si>
  <si>
    <t>Re</t>
  </si>
  <si>
    <t>CD</t>
  </si>
  <si>
    <t>Application</t>
  </si>
  <si>
    <t>[1]</t>
  </si>
  <si>
    <t>f1 = (24 * Re ^ -1) ^ 10 + (21 * Re ^ -0.67) ^ 10 + (4 * Re ^ -0.33) ^ 10 + (0.4) ^ 10</t>
  </si>
  <si>
    <t>f2 = ((0.148 * Re ^ 0.11) ^ -10 + (0.5) ^ -10) ^ -1</t>
  </si>
  <si>
    <t>f3 = (1.57 * 10 ^ 8 * Re ^ -1.625) ^ 10</t>
  </si>
  <si>
    <t>f4 = ((6 * 10 ^ -17 * Re ^ 2.63) ^ -10 + (0.2) ^ -10) ^ -1</t>
  </si>
  <si>
    <t>CD = (1 / ((f1 + f2) ^ -1 + (f3) ^ -1) + f4) ^ 0.1</t>
  </si>
  <si>
    <t>End Function</t>
  </si>
  <si>
    <t>'Drag coefficient of flow around a sphere: Matching asymptotically the wide trend</t>
  </si>
  <si>
    <t>'Jaber Almedeij</t>
  </si>
  <si>
    <t>'Powder Technology 186 (2008) 218–223</t>
  </si>
  <si>
    <t>'Available online at www.sciencedirect.com</t>
  </si>
  <si>
    <t>'www.elsevier.com/locate/powtec</t>
  </si>
  <si>
    <t>'For very small Reynolds numbers, Stokes proposed an analytical solution of drag coefficient by</t>
  </si>
  <si>
    <t>'solving the general differential equation of Navier–Stokes</t>
  </si>
  <si>
    <t>'</t>
  </si>
  <si>
    <t>'CD = 24 / Re              Eq.1</t>
  </si>
  <si>
    <t>'The Stokes solution neglects the effects of inertia and is acceptable roughly for Re &lt; 0.4,</t>
  </si>
  <si>
    <t>'when the laminar boundary layer is not separated from the particle.</t>
  </si>
  <si>
    <t>'Fig. 1. Drag coefficient for the wide range of Particle Reynolds numbers.</t>
  </si>
  <si>
    <t>'Data shown in the figure obtained from Stokes regime by Eq. (1) and from experiments</t>
  </si>
  <si>
    <t>'available in the literature [26,27].</t>
  </si>
  <si>
    <t>Code of function "Slurry_Drag_Coefficient_CD_Re"</t>
  </si>
  <si>
    <t>Function Slurry_Drag_Coefficient_CD_Re(Re)</t>
  </si>
  <si>
    <t>Slurry_Drag_Coefficient_CD_Re = CD</t>
  </si>
  <si>
    <t>CD = Slurry_Drag_Coefficient_CD_Re</t>
  </si>
  <si>
    <t>Drag coefficient of spherical particles.</t>
  </si>
  <si>
    <t>Particle_Drag_Coefficient_CD_Re</t>
  </si>
  <si>
    <t>Table</t>
  </si>
  <si>
    <t>Particle Reynolds</t>
  </si>
  <si>
    <r>
      <t>Re</t>
    </r>
    <r>
      <rPr>
        <vertAlign val="subscript"/>
        <sz val="11"/>
        <color indexed="8"/>
        <rFont val="Calibri"/>
        <family val="2"/>
      </rPr>
      <t>p</t>
    </r>
    <r>
      <rPr>
        <sz val="11"/>
        <color theme="1"/>
        <rFont val="Calibri"/>
        <family val="2"/>
      </rPr>
      <t xml:space="preserve"> =</t>
    </r>
  </si>
  <si>
    <t>v :</t>
  </si>
  <si>
    <t>dp :</t>
  </si>
  <si>
    <r>
      <t>v * d</t>
    </r>
    <r>
      <rPr>
        <vertAlign val="subscript"/>
        <sz val="11"/>
        <color indexed="8"/>
        <rFont val="Arial"/>
        <family val="2"/>
      </rPr>
      <t>p</t>
    </r>
    <r>
      <rPr>
        <sz val="11"/>
        <color theme="1"/>
        <rFont val="Calibri"/>
        <family val="2"/>
      </rPr>
      <t xml:space="preserve"> * </t>
    </r>
    <r>
      <rPr>
        <sz val="11"/>
        <color indexed="8"/>
        <rFont val="System"/>
        <family val="2"/>
      </rPr>
      <t>r / m</t>
    </r>
  </si>
  <si>
    <r>
      <rPr>
        <sz val="11"/>
        <color indexed="8"/>
        <rFont val="Symbol"/>
        <family val="1"/>
      </rPr>
      <t>r</t>
    </r>
    <r>
      <rPr>
        <sz val="11"/>
        <color theme="1"/>
        <rFont val="Calibri"/>
        <family val="2"/>
      </rPr>
      <t xml:space="preserve"> =</t>
    </r>
  </si>
  <si>
    <r>
      <rPr>
        <sz val="11"/>
        <color indexed="8"/>
        <rFont val="Symbol"/>
        <family val="1"/>
      </rPr>
      <t>m</t>
    </r>
    <r>
      <rPr>
        <sz val="11"/>
        <color theme="1"/>
        <rFont val="Calibri"/>
        <family val="2"/>
      </rPr>
      <t xml:space="preserve"> =</t>
    </r>
  </si>
  <si>
    <t>Fluid velocity</t>
  </si>
  <si>
    <t>Particle diameter</t>
  </si>
  <si>
    <t>Fluid density</t>
  </si>
  <si>
    <t>Fluid absolute viscosity</t>
  </si>
  <si>
    <t>Shperical particle drag coefficient  CD</t>
  </si>
  <si>
    <t xml:space="preserve"> </t>
  </si>
  <si>
    <t>Rev. cjc. 05.06.2016</t>
  </si>
  <si>
    <t>Visual Basic function</t>
  </si>
</sst>
</file>

<file path=xl/styles.xml><?xml version="1.0" encoding="utf-8"?>
<styleSheet xmlns="http://schemas.openxmlformats.org/spreadsheetml/2006/main">
  <numFmts count="1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.0"/>
    <numFmt numFmtId="165" formatCode="0.000"/>
    <numFmt numFmtId="166" formatCode="0.0"/>
    <numFmt numFmtId="167" formatCode="0.E+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57"/>
      <name val="Calibri"/>
      <family val="2"/>
    </font>
    <font>
      <b/>
      <sz val="11"/>
      <color indexed="57"/>
      <name val="Calibri"/>
      <family val="2"/>
    </font>
    <font>
      <b/>
      <sz val="14"/>
      <color indexed="56"/>
      <name val="Calibri"/>
      <family val="2"/>
    </font>
    <font>
      <sz val="14"/>
      <color indexed="8"/>
      <name val="Calibri"/>
      <family val="2"/>
    </font>
    <font>
      <vertAlign val="subscript"/>
      <sz val="11"/>
      <color indexed="8"/>
      <name val="Calibri"/>
      <family val="2"/>
    </font>
    <font>
      <sz val="11"/>
      <color indexed="8"/>
      <name val="Symbol"/>
      <family val="1"/>
    </font>
    <font>
      <vertAlign val="subscript"/>
      <sz val="11"/>
      <color indexed="8"/>
      <name val="Arial"/>
      <family val="2"/>
    </font>
    <font>
      <sz val="11"/>
      <color indexed="8"/>
      <name val="System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indexed="4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b/>
      <sz val="11"/>
      <color rgb="FF00B0F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>
        <color rgb="FF00B0F0"/>
      </left>
      <right/>
      <top/>
      <bottom/>
    </border>
    <border>
      <left style="thin">
        <color rgb="FF00B0F0"/>
      </left>
      <right/>
      <top style="thin">
        <color rgb="FF00B0F0"/>
      </top>
      <bottom/>
    </border>
    <border>
      <left/>
      <right/>
      <top style="thin">
        <color rgb="FF00B0F0"/>
      </top>
      <bottom/>
    </border>
    <border>
      <left style="thin">
        <color rgb="FF00B0F0"/>
      </left>
      <right/>
      <top/>
      <bottom style="thin">
        <color rgb="FF00B0F0"/>
      </bottom>
    </border>
    <border>
      <left/>
      <right/>
      <top/>
      <bottom style="thin">
        <color rgb="FF00B0F0"/>
      </bottom>
    </border>
    <border>
      <left/>
      <right style="thin">
        <color rgb="FF00B0F0"/>
      </right>
      <top style="thin">
        <color rgb="FF00B0F0"/>
      </top>
      <bottom/>
    </border>
    <border>
      <left/>
      <right style="thin">
        <color rgb="FF00B0F0"/>
      </right>
      <top/>
      <bottom/>
    </border>
    <border>
      <left/>
      <right style="thin">
        <color rgb="FF00B0F0"/>
      </right>
      <top/>
      <bottom style="thin">
        <color rgb="FF00B0F0"/>
      </bottom>
    </border>
    <border>
      <left style="double">
        <color rgb="FF00B0F0"/>
      </left>
      <right/>
      <top/>
      <bottom/>
    </border>
    <border>
      <left style="double">
        <color rgb="FF00B0F0"/>
      </left>
      <right/>
      <top style="double">
        <color rgb="FF00B0F0"/>
      </top>
      <bottom/>
    </border>
    <border>
      <left/>
      <right/>
      <top style="double">
        <color rgb="FF00B0F0"/>
      </top>
      <bottom/>
    </border>
    <border>
      <left style="double">
        <color rgb="FF00B0F0"/>
      </left>
      <right/>
      <top/>
      <bottom style="double">
        <color rgb="FF00B0F0"/>
      </bottom>
    </border>
    <border>
      <left/>
      <right/>
      <top/>
      <bottom style="double">
        <color rgb="FF00B0F0"/>
      </bottom>
    </border>
    <border>
      <left/>
      <right style="double">
        <color rgb="FF00B0F0"/>
      </right>
      <top style="double">
        <color rgb="FF00B0F0"/>
      </top>
      <bottom/>
    </border>
    <border>
      <left/>
      <right style="double">
        <color rgb="FF00B0F0"/>
      </right>
      <top/>
      <bottom/>
    </border>
    <border>
      <left/>
      <right style="double">
        <color rgb="FF00B0F0"/>
      </right>
      <top/>
      <bottom style="double">
        <color rgb="FF00B0F0"/>
      </bottom>
    </border>
    <border>
      <left style="thin">
        <color rgb="FF00B0F0"/>
      </left>
      <right style="thin">
        <color rgb="FF00B0F0"/>
      </right>
      <top style="thin">
        <color rgb="FF00B0F0"/>
      </top>
      <bottom style="thin">
        <color rgb="FF00B0F0"/>
      </bottom>
    </border>
    <border>
      <left style="thin">
        <color rgb="FF00B0F0"/>
      </left>
      <right style="thin">
        <color rgb="FF00B0F0"/>
      </right>
      <top style="thin">
        <color rgb="FF00B0F0"/>
      </top>
      <bottom style="double">
        <color rgb="FF00B0F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47" fillId="0" borderId="0" xfId="0" applyFont="1" applyAlignment="1">
      <alignment/>
    </xf>
    <xf numFmtId="0" fontId="0" fillId="0" borderId="10" xfId="0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0" fontId="47" fillId="33" borderId="10" xfId="0" applyFont="1" applyFill="1" applyBorder="1" applyAlignment="1">
      <alignment horizontal="center"/>
    </xf>
    <xf numFmtId="11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 horizontal="center"/>
    </xf>
    <xf numFmtId="1" fontId="0" fillId="33" borderId="10" xfId="0" applyNumberFormat="1" applyFont="1" applyFill="1" applyBorder="1" applyAlignment="1">
      <alignment horizontal="center"/>
    </xf>
    <xf numFmtId="164" fontId="0" fillId="33" borderId="10" xfId="0" applyNumberFormat="1" applyFill="1" applyBorder="1" applyAlignment="1">
      <alignment/>
    </xf>
    <xf numFmtId="166" fontId="0" fillId="33" borderId="10" xfId="0" applyNumberFormat="1" applyFont="1" applyFill="1" applyBorder="1" applyAlignment="1">
      <alignment horizontal="center"/>
    </xf>
    <xf numFmtId="2" fontId="0" fillId="33" borderId="10" xfId="0" applyNumberFormat="1" applyFont="1" applyFill="1" applyBorder="1" applyAlignment="1">
      <alignment horizontal="center"/>
    </xf>
    <xf numFmtId="165" fontId="0" fillId="33" borderId="10" xfId="0" applyNumberForma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7" xfId="0" applyFill="1" applyBorder="1" applyAlignment="1">
      <alignment horizontal="center"/>
    </xf>
    <xf numFmtId="0" fontId="0" fillId="33" borderId="18" xfId="0" applyFill="1" applyBorder="1" applyAlignment="1">
      <alignment/>
    </xf>
    <xf numFmtId="1" fontId="0" fillId="0" borderId="10" xfId="0" applyNumberFormat="1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0" fontId="0" fillId="33" borderId="0" xfId="0" applyFill="1" applyBorder="1" applyAlignment="1">
      <alignment horizontal="left"/>
    </xf>
    <xf numFmtId="3" fontId="0" fillId="33" borderId="0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47" fillId="0" borderId="0" xfId="0" applyFont="1" applyBorder="1" applyAlignment="1">
      <alignment/>
    </xf>
    <xf numFmtId="0" fontId="0" fillId="8" borderId="0" xfId="0" applyFill="1" applyBorder="1" applyAlignment="1">
      <alignment/>
    </xf>
    <xf numFmtId="0" fontId="49" fillId="0" borderId="0" xfId="0" applyFont="1" applyAlignment="1">
      <alignment horizontal="right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50" fillId="0" borderId="21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0" xfId="0" applyFill="1" applyBorder="1" applyAlignment="1">
      <alignment horizontal="left"/>
    </xf>
    <xf numFmtId="165" fontId="0" fillId="34" borderId="23" xfId="0" applyNumberFormat="1" applyFont="1" applyFill="1" applyBorder="1" applyAlignment="1">
      <alignment horizontal="center"/>
    </xf>
    <xf numFmtId="0" fontId="0" fillId="8" borderId="27" xfId="0" applyFill="1" applyBorder="1" applyAlignment="1">
      <alignment horizontal="right"/>
    </xf>
    <xf numFmtId="0" fontId="0" fillId="8" borderId="28" xfId="0" applyFill="1" applyBorder="1" applyAlignment="1">
      <alignment horizontal="right"/>
    </xf>
    <xf numFmtId="0" fontId="0" fillId="8" borderId="29" xfId="0" applyFill="1" applyBorder="1" applyAlignment="1">
      <alignment horizontal="left"/>
    </xf>
    <xf numFmtId="0" fontId="0" fillId="8" borderId="29" xfId="0" applyFill="1" applyBorder="1" applyAlignment="1">
      <alignment/>
    </xf>
    <xf numFmtId="0" fontId="0" fillId="8" borderId="30" xfId="0" applyFill="1" applyBorder="1" applyAlignment="1">
      <alignment horizontal="right"/>
    </xf>
    <xf numFmtId="0" fontId="0" fillId="8" borderId="31" xfId="0" applyFill="1" applyBorder="1" applyAlignment="1">
      <alignment/>
    </xf>
    <xf numFmtId="0" fontId="0" fillId="8" borderId="32" xfId="0" applyFill="1" applyBorder="1" applyAlignment="1">
      <alignment/>
    </xf>
    <xf numFmtId="0" fontId="0" fillId="8" borderId="33" xfId="0" applyFill="1" applyBorder="1" applyAlignment="1">
      <alignment/>
    </xf>
    <xf numFmtId="0" fontId="0" fillId="8" borderId="34" xfId="0" applyFill="1" applyBorder="1" applyAlignment="1">
      <alignment/>
    </xf>
    <xf numFmtId="0" fontId="51" fillId="0" borderId="0" xfId="0" applyFont="1" applyFill="1" applyBorder="1" applyAlignment="1">
      <alignment horizontal="left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47" fillId="0" borderId="29" xfId="0" applyFont="1" applyBorder="1" applyAlignment="1">
      <alignment/>
    </xf>
    <xf numFmtId="0" fontId="0" fillId="0" borderId="29" xfId="0" applyBorder="1" applyAlignment="1">
      <alignment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1" xfId="0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3" fontId="0" fillId="33" borderId="35" xfId="0" applyNumberFormat="1" applyFill="1" applyBorder="1" applyAlignment="1">
      <alignment horizontal="center"/>
    </xf>
    <xf numFmtId="165" fontId="0" fillId="34" borderId="36" xfId="0" applyNumberForma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Drag Coefficient  DC = f(Re)</a:t>
            </a:r>
          </a:p>
        </c:rich>
      </c:tx>
      <c:layout>
        <c:manualLayout>
          <c:xMode val="factor"/>
          <c:yMode val="factor"/>
          <c:x val="0.02025"/>
          <c:y val="0.00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75"/>
          <c:y val="-0.01425"/>
          <c:w val="0.9295"/>
          <c:h val="0.9967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'Drag coefficient'!$C$46:$C$93</c:f>
              <c:numCache/>
            </c:numRef>
          </c:xVal>
          <c:yVal>
            <c:numRef>
              <c:f>'Drag coefficient'!$H$46:$H$93</c:f>
              <c:numCache/>
            </c:numRef>
          </c:yVal>
          <c:smooth val="1"/>
        </c:ser>
        <c:axId val="33791763"/>
        <c:axId val="35690412"/>
      </c:scatterChart>
      <c:valAx>
        <c:axId val="33791763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Reynolds  Re</a:t>
                </a:r>
              </a:p>
            </c:rich>
          </c:tx>
          <c:layout>
            <c:manualLayout>
              <c:xMode val="factor"/>
              <c:yMode val="factor"/>
              <c:x val="-0.008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.E+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690412"/>
        <c:crossesAt val="0.01"/>
        <c:crossBetween val="midCat"/>
        <c:dispUnits/>
      </c:valAx>
      <c:valAx>
        <c:axId val="35690412"/>
        <c:scaling>
          <c:logBase val="10"/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CD</a:t>
                </a:r>
              </a:p>
            </c:rich>
          </c:tx>
          <c:layout>
            <c:manualLayout>
              <c:xMode val="factor"/>
              <c:yMode val="factor"/>
              <c:x val="-0.01725"/>
              <c:y val="-0.00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791763"/>
        <c:crossesAt val="1E-05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190500</xdr:colOff>
      <xdr:row>4</xdr:row>
      <xdr:rowOff>180975</xdr:rowOff>
    </xdr:from>
    <xdr:to>
      <xdr:col>7</xdr:col>
      <xdr:colOff>0</xdr:colOff>
      <xdr:row>18</xdr:row>
      <xdr:rowOff>171450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923925"/>
          <a:ext cx="4238625" cy="2762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295275</xdr:colOff>
      <xdr:row>21</xdr:row>
      <xdr:rowOff>19050</xdr:rowOff>
    </xdr:from>
    <xdr:to>
      <xdr:col>7</xdr:col>
      <xdr:colOff>76200</xdr:colOff>
      <xdr:row>32</xdr:row>
      <xdr:rowOff>180975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0575" y="4105275"/>
          <a:ext cx="4210050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95250</xdr:colOff>
      <xdr:row>21</xdr:row>
      <xdr:rowOff>76200</xdr:rowOff>
    </xdr:from>
    <xdr:to>
      <xdr:col>14</xdr:col>
      <xdr:colOff>9525</xdr:colOff>
      <xdr:row>35</xdr:row>
      <xdr:rowOff>95250</xdr:rowOff>
    </xdr:to>
    <xdr:graphicFrame>
      <xdr:nvGraphicFramePr>
        <xdr:cNvPr id="3" name="4 Gráfico"/>
        <xdr:cNvGraphicFramePr/>
      </xdr:nvGraphicFramePr>
      <xdr:xfrm>
        <a:off x="5905500" y="4162425"/>
        <a:ext cx="5229225" cy="2676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alysis\FUNCRES.XLA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OLVER\SOLVER.XLA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PERSONAL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olverCode"/>
      <sheetName val="VBA_Functions"/>
      <sheetName val="Report"/>
      <sheetName val="Language"/>
      <sheetName val="Solver_dialog"/>
      <sheetName val="Add_dialog"/>
      <sheetName val="Save_dialog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96"/>
  <sheetViews>
    <sheetView showGridLines="0" tabSelected="1" zoomScalePageLayoutView="0" workbookViewId="0" topLeftCell="A1">
      <selection activeCell="N18" sqref="N18:N19"/>
    </sheetView>
  </sheetViews>
  <sheetFormatPr defaultColWidth="9.140625" defaultRowHeight="15"/>
  <cols>
    <col min="1" max="1" width="3.28125" style="0" customWidth="1"/>
    <col min="2" max="2" width="4.140625" style="0" customWidth="1"/>
    <col min="3" max="14" width="13.28125" style="0" customWidth="1"/>
  </cols>
  <sheetData>
    <row r="1" spans="8:15" ht="15" thickBot="1">
      <c r="H1" s="1"/>
      <c r="I1" s="1"/>
      <c r="O1" s="35" t="s">
        <v>71</v>
      </c>
    </row>
    <row r="2" spans="2:15" ht="15" thickTop="1">
      <c r="B2" s="58"/>
      <c r="C2" s="59" t="s">
        <v>55</v>
      </c>
      <c r="D2" s="60"/>
      <c r="E2" s="60"/>
      <c r="F2" s="60"/>
      <c r="G2" s="60"/>
      <c r="H2" s="61"/>
      <c r="I2" s="61"/>
      <c r="J2" s="60"/>
      <c r="K2" s="60"/>
      <c r="L2" s="60"/>
      <c r="M2" s="60"/>
      <c r="N2" s="60"/>
      <c r="O2" s="66"/>
    </row>
    <row r="3" spans="2:17" ht="14.25">
      <c r="B3" s="57"/>
      <c r="C3" s="2"/>
      <c r="D3" s="2"/>
      <c r="E3" s="2"/>
      <c r="F3" s="2"/>
      <c r="G3" s="2"/>
      <c r="H3" s="32"/>
      <c r="I3" s="37" t="s">
        <v>4</v>
      </c>
      <c r="J3" s="38" t="s">
        <v>0</v>
      </c>
      <c r="K3" s="39"/>
      <c r="L3" s="39"/>
      <c r="M3" s="39"/>
      <c r="N3" s="42"/>
      <c r="O3" s="67"/>
      <c r="Q3" t="s">
        <v>58</v>
      </c>
    </row>
    <row r="4" spans="2:15" ht="14.25">
      <c r="B4" s="57"/>
      <c r="C4" s="33" t="s">
        <v>26</v>
      </c>
      <c r="D4" s="2"/>
      <c r="E4" s="2" t="s">
        <v>30</v>
      </c>
      <c r="F4" s="2"/>
      <c r="G4" s="2"/>
      <c r="H4" s="32"/>
      <c r="I4" s="36" t="s">
        <v>5</v>
      </c>
      <c r="J4" s="2" t="s">
        <v>1</v>
      </c>
      <c r="K4" s="2"/>
      <c r="L4" s="2"/>
      <c r="M4" s="2"/>
      <c r="N4" s="43"/>
      <c r="O4" s="67"/>
    </row>
    <row r="5" spans="2:18" ht="18.75">
      <c r="B5" s="57"/>
      <c r="C5" s="2"/>
      <c r="D5" s="2"/>
      <c r="E5" s="2"/>
      <c r="F5" s="2"/>
      <c r="G5" s="2"/>
      <c r="H5" s="32"/>
      <c r="I5" s="36" t="s">
        <v>6</v>
      </c>
      <c r="J5" s="2" t="s">
        <v>2</v>
      </c>
      <c r="K5" s="2"/>
      <c r="L5" s="2"/>
      <c r="M5" s="2"/>
      <c r="N5" s="43"/>
      <c r="O5" s="67"/>
      <c r="Q5" s="1" t="s">
        <v>59</v>
      </c>
      <c r="R5" t="s">
        <v>62</v>
      </c>
    </row>
    <row r="6" spans="2:18" ht="15">
      <c r="B6" s="57"/>
      <c r="C6" s="2"/>
      <c r="D6" s="2"/>
      <c r="E6" s="2"/>
      <c r="F6" s="2"/>
      <c r="G6" s="2"/>
      <c r="H6" s="32"/>
      <c r="I6" s="36" t="s">
        <v>7</v>
      </c>
      <c r="J6" s="2" t="s">
        <v>3</v>
      </c>
      <c r="K6" s="2"/>
      <c r="L6" s="2"/>
      <c r="M6" s="2"/>
      <c r="N6" s="43"/>
      <c r="O6" s="67"/>
      <c r="Q6" s="1" t="s">
        <v>60</v>
      </c>
      <c r="R6" t="s">
        <v>65</v>
      </c>
    </row>
    <row r="7" spans="2:18" ht="15">
      <c r="B7" s="57"/>
      <c r="C7" s="2"/>
      <c r="D7" s="2"/>
      <c r="E7" s="2"/>
      <c r="F7" s="2"/>
      <c r="G7" s="2"/>
      <c r="H7" s="32"/>
      <c r="I7" s="36" t="s">
        <v>8</v>
      </c>
      <c r="J7" s="2" t="s">
        <v>13</v>
      </c>
      <c r="K7" s="2"/>
      <c r="L7" s="2"/>
      <c r="M7" s="2"/>
      <c r="N7" s="43"/>
      <c r="O7" s="67"/>
      <c r="Q7" s="1" t="s">
        <v>61</v>
      </c>
      <c r="R7" t="s">
        <v>66</v>
      </c>
    </row>
    <row r="8" spans="2:18" ht="15">
      <c r="B8" s="57"/>
      <c r="C8" s="2"/>
      <c r="D8" s="2"/>
      <c r="E8" s="2"/>
      <c r="F8" s="2"/>
      <c r="G8" s="2"/>
      <c r="H8" s="32"/>
      <c r="I8" s="36"/>
      <c r="J8" s="2"/>
      <c r="K8" s="2"/>
      <c r="L8" s="2"/>
      <c r="M8" s="2"/>
      <c r="N8" s="43"/>
      <c r="O8" s="67"/>
      <c r="Q8" s="1" t="s">
        <v>63</v>
      </c>
      <c r="R8" t="s">
        <v>67</v>
      </c>
    </row>
    <row r="9" spans="2:18" ht="15">
      <c r="B9" s="57"/>
      <c r="C9" s="2"/>
      <c r="D9" s="2"/>
      <c r="E9" s="2"/>
      <c r="F9" s="2"/>
      <c r="G9" s="2"/>
      <c r="H9" s="32"/>
      <c r="I9" s="45" t="s">
        <v>29</v>
      </c>
      <c r="J9" s="39"/>
      <c r="K9" s="39"/>
      <c r="L9" s="39"/>
      <c r="M9" s="39"/>
      <c r="N9" s="42"/>
      <c r="O9" s="67"/>
      <c r="Q9" s="1" t="s">
        <v>64</v>
      </c>
      <c r="R9" t="s">
        <v>68</v>
      </c>
    </row>
    <row r="10" spans="2:15" ht="18.75">
      <c r="B10" s="57"/>
      <c r="C10" s="2"/>
      <c r="D10" s="2"/>
      <c r="E10" s="2"/>
      <c r="F10" s="2"/>
      <c r="G10" s="2"/>
      <c r="H10" s="32"/>
      <c r="I10" s="36" t="s">
        <v>8</v>
      </c>
      <c r="J10" s="3" t="s">
        <v>14</v>
      </c>
      <c r="K10" s="2"/>
      <c r="L10" s="2"/>
      <c r="M10" s="2"/>
      <c r="N10" s="43"/>
      <c r="O10" s="67"/>
    </row>
    <row r="11" spans="2:15" ht="15">
      <c r="B11" s="57"/>
      <c r="C11" s="2"/>
      <c r="D11" s="2"/>
      <c r="E11" s="2"/>
      <c r="F11" s="2"/>
      <c r="G11" s="2"/>
      <c r="H11" s="32"/>
      <c r="I11" s="36" t="s">
        <v>9</v>
      </c>
      <c r="J11" s="31">
        <v>15000</v>
      </c>
      <c r="K11" s="2"/>
      <c r="L11" s="2"/>
      <c r="M11" s="2"/>
      <c r="N11" s="43"/>
      <c r="O11" s="67"/>
    </row>
    <row r="12" spans="2:15" ht="15">
      <c r="B12" s="57"/>
      <c r="C12" s="2"/>
      <c r="D12" s="2"/>
      <c r="E12" s="2"/>
      <c r="F12" s="2"/>
      <c r="G12" s="2"/>
      <c r="H12" s="32"/>
      <c r="I12" s="36" t="s">
        <v>15</v>
      </c>
      <c r="J12" s="2">
        <f>(24*Re^-1)^10+(21*Re^-0.67)^10+(4*Re^-0.33)^10+(0.4)^10</f>
        <v>0.00010487495796475144</v>
      </c>
      <c r="K12" s="2"/>
      <c r="L12" s="2"/>
      <c r="M12" s="2"/>
      <c r="N12" s="43"/>
      <c r="O12" s="67"/>
    </row>
    <row r="13" spans="2:15" ht="15">
      <c r="B13" s="57"/>
      <c r="C13" s="2"/>
      <c r="D13" s="2"/>
      <c r="E13" s="2"/>
      <c r="F13" s="2"/>
      <c r="G13" s="2"/>
      <c r="H13" s="32"/>
      <c r="I13" s="36" t="s">
        <v>10</v>
      </c>
      <c r="J13" s="2">
        <f>((0.148*Re^0.11)^-10+(0.5)^-10)^-1</f>
        <v>0.00016451292968102185</v>
      </c>
      <c r="K13" s="2"/>
      <c r="L13" s="2"/>
      <c r="M13" s="2"/>
      <c r="N13" s="43"/>
      <c r="O13" s="67"/>
    </row>
    <row r="14" spans="2:15" ht="15">
      <c r="B14" s="57"/>
      <c r="C14" s="2"/>
      <c r="D14" s="2"/>
      <c r="E14" s="2"/>
      <c r="F14" s="2"/>
      <c r="G14" s="2"/>
      <c r="H14" s="32"/>
      <c r="I14" s="36" t="s">
        <v>11</v>
      </c>
      <c r="J14" s="2">
        <f>(1.57*10^8*Re^-1.625)^10</f>
        <v>125173836830563.88</v>
      </c>
      <c r="K14" s="2"/>
      <c r="L14" s="2"/>
      <c r="M14" s="2"/>
      <c r="N14" s="43"/>
      <c r="O14" s="67"/>
    </row>
    <row r="15" spans="2:15" ht="15">
      <c r="B15" s="57"/>
      <c r="C15" s="2"/>
      <c r="D15" s="2"/>
      <c r="E15" s="2"/>
      <c r="F15" s="2"/>
      <c r="G15" s="2"/>
      <c r="H15" s="32"/>
      <c r="I15" s="36" t="s">
        <v>12</v>
      </c>
      <c r="J15" s="2">
        <f>((6*10^-17*Re^2.63)^-10+(0.2)^-10)^-1</f>
        <v>4.0993275095472763E-53</v>
      </c>
      <c r="K15" s="2"/>
      <c r="L15" s="2"/>
      <c r="M15" s="2"/>
      <c r="N15" s="43"/>
      <c r="O15" s="67"/>
    </row>
    <row r="16" spans="2:15" ht="15">
      <c r="B16" s="57"/>
      <c r="C16" s="2"/>
      <c r="D16" s="2"/>
      <c r="E16" s="2"/>
      <c r="F16" s="2"/>
      <c r="G16" s="2"/>
      <c r="H16" s="32"/>
      <c r="I16" s="40" t="s">
        <v>8</v>
      </c>
      <c r="J16" s="46">
        <f>(1/((zzfi1+zzfi2)^-1+(zzfi3)^-1)+zzfi4)^0.1</f>
        <v>0.43957988036603063</v>
      </c>
      <c r="K16" s="41"/>
      <c r="L16" s="41"/>
      <c r="M16" s="41"/>
      <c r="N16" s="44"/>
      <c r="O16" s="67"/>
    </row>
    <row r="17" spans="2:15" ht="15">
      <c r="B17" s="57"/>
      <c r="C17" s="2"/>
      <c r="D17" s="2"/>
      <c r="E17" s="2"/>
      <c r="F17" s="2"/>
      <c r="G17" s="2"/>
      <c r="H17" s="32"/>
      <c r="I17" s="2"/>
      <c r="J17" s="2"/>
      <c r="K17" s="2"/>
      <c r="L17" s="2"/>
      <c r="M17" s="2"/>
      <c r="N17" s="2"/>
      <c r="O17" s="67"/>
    </row>
    <row r="18" spans="2:15" ht="15.75" thickBot="1">
      <c r="B18" s="57"/>
      <c r="C18" s="2"/>
      <c r="D18" s="2"/>
      <c r="E18" s="2"/>
      <c r="F18" s="2"/>
      <c r="G18" s="2"/>
      <c r="H18" s="32"/>
      <c r="I18" s="56" t="s">
        <v>72</v>
      </c>
      <c r="J18" s="2"/>
      <c r="K18" s="2"/>
      <c r="L18" s="2"/>
      <c r="M18" s="2"/>
      <c r="N18" s="2"/>
      <c r="O18" s="67"/>
    </row>
    <row r="19" spans="2:15" ht="15.75" thickTop="1">
      <c r="B19" s="57"/>
      <c r="C19" s="2"/>
      <c r="D19" s="2"/>
      <c r="E19" s="2"/>
      <c r="F19" s="2"/>
      <c r="G19" s="2"/>
      <c r="H19" s="32"/>
      <c r="I19" s="48" t="s">
        <v>8</v>
      </c>
      <c r="J19" s="49" t="s">
        <v>56</v>
      </c>
      <c r="K19" s="50"/>
      <c r="L19" s="53"/>
      <c r="M19" s="2"/>
      <c r="N19" s="2"/>
      <c r="O19" s="67"/>
    </row>
    <row r="20" spans="2:15" ht="14.25">
      <c r="B20" s="57"/>
      <c r="C20" s="2"/>
      <c r="D20" s="2"/>
      <c r="E20" s="2"/>
      <c r="F20" s="2"/>
      <c r="G20" s="2"/>
      <c r="H20" s="32"/>
      <c r="I20" s="47" t="s">
        <v>9</v>
      </c>
      <c r="J20" s="69">
        <f>Re</f>
        <v>15000</v>
      </c>
      <c r="K20" s="34"/>
      <c r="L20" s="54"/>
      <c r="M20" s="2"/>
      <c r="N20" s="2"/>
      <c r="O20" s="67"/>
    </row>
    <row r="21" spans="2:15" ht="15" thickBot="1">
      <c r="B21" s="57"/>
      <c r="C21" s="2"/>
      <c r="D21" s="2"/>
      <c r="E21" s="2"/>
      <c r="F21" s="2"/>
      <c r="G21" s="2"/>
      <c r="H21" s="32"/>
      <c r="I21" s="51" t="s">
        <v>8</v>
      </c>
      <c r="J21" s="70">
        <f>Particle_Drag_Coefficient_CD_Re(J20)</f>
        <v>0.4395798803660306</v>
      </c>
      <c r="K21" s="52"/>
      <c r="L21" s="55"/>
      <c r="M21" s="32"/>
      <c r="N21" s="32"/>
      <c r="O21" s="67"/>
    </row>
    <row r="22" spans="2:15" ht="15.75" thickTop="1">
      <c r="B22" s="57"/>
      <c r="C22" s="2"/>
      <c r="D22" s="2"/>
      <c r="E22" s="2"/>
      <c r="F22" s="2"/>
      <c r="G22" s="2"/>
      <c r="H22" s="32"/>
      <c r="I22" s="32"/>
      <c r="J22" s="32"/>
      <c r="K22" s="32"/>
      <c r="L22" s="32"/>
      <c r="M22" s="32"/>
      <c r="N22" s="32"/>
      <c r="O22" s="67"/>
    </row>
    <row r="23" spans="2:15" ht="15">
      <c r="B23" s="57"/>
      <c r="C23" s="2"/>
      <c r="D23" s="2"/>
      <c r="E23" s="2"/>
      <c r="F23" s="2"/>
      <c r="G23" s="2"/>
      <c r="H23" s="32"/>
      <c r="I23" s="32"/>
      <c r="J23" s="32"/>
      <c r="K23" s="32"/>
      <c r="L23" s="32"/>
      <c r="M23" s="32"/>
      <c r="N23" s="32"/>
      <c r="O23" s="67"/>
    </row>
    <row r="24" spans="2:15" ht="15">
      <c r="B24" s="57"/>
      <c r="C24" s="2"/>
      <c r="D24" s="2"/>
      <c r="E24" s="2"/>
      <c r="F24" s="2"/>
      <c r="G24" s="2"/>
      <c r="H24" s="32"/>
      <c r="I24" s="32"/>
      <c r="J24" s="32"/>
      <c r="K24" s="32"/>
      <c r="L24" s="32"/>
      <c r="M24" s="32"/>
      <c r="N24" s="32"/>
      <c r="O24" s="67"/>
    </row>
    <row r="25" spans="2:15" ht="15">
      <c r="B25" s="57"/>
      <c r="C25" s="2"/>
      <c r="D25" s="2"/>
      <c r="E25" s="2"/>
      <c r="F25" s="2"/>
      <c r="G25" s="2"/>
      <c r="H25" s="32"/>
      <c r="I25" s="32"/>
      <c r="J25" s="32"/>
      <c r="K25" s="32"/>
      <c r="L25" s="32"/>
      <c r="M25" s="32"/>
      <c r="N25" s="32"/>
      <c r="O25" s="67"/>
    </row>
    <row r="26" spans="2:15" ht="15">
      <c r="B26" s="57"/>
      <c r="C26" s="2"/>
      <c r="D26" s="2"/>
      <c r="E26" s="2"/>
      <c r="F26" s="2"/>
      <c r="G26" s="2"/>
      <c r="H26" s="32"/>
      <c r="I26" s="32"/>
      <c r="J26" s="32"/>
      <c r="K26" s="32"/>
      <c r="L26" s="32"/>
      <c r="M26" s="32"/>
      <c r="N26" s="32"/>
      <c r="O26" s="67"/>
    </row>
    <row r="27" spans="2:15" ht="15">
      <c r="B27" s="57"/>
      <c r="C27" s="2"/>
      <c r="D27" s="2"/>
      <c r="E27" s="2"/>
      <c r="F27" s="2"/>
      <c r="G27" s="2"/>
      <c r="H27" s="32"/>
      <c r="I27" s="32"/>
      <c r="J27" s="2"/>
      <c r="K27" s="2"/>
      <c r="L27" s="2"/>
      <c r="M27" s="2"/>
      <c r="N27" s="2"/>
      <c r="O27" s="67"/>
    </row>
    <row r="28" spans="2:15" ht="15">
      <c r="B28" s="57"/>
      <c r="C28" s="2"/>
      <c r="D28" s="2"/>
      <c r="E28" s="2"/>
      <c r="F28" s="2"/>
      <c r="G28" s="2"/>
      <c r="H28" s="32"/>
      <c r="I28" s="32"/>
      <c r="J28" s="2"/>
      <c r="K28" s="2"/>
      <c r="L28" s="2"/>
      <c r="M28" s="2"/>
      <c r="N28" s="2"/>
      <c r="O28" s="67"/>
    </row>
    <row r="29" spans="2:15" ht="15">
      <c r="B29" s="57"/>
      <c r="C29" s="2"/>
      <c r="D29" s="2"/>
      <c r="E29" s="2"/>
      <c r="F29" s="2"/>
      <c r="G29" s="2"/>
      <c r="H29" s="32"/>
      <c r="I29" s="32"/>
      <c r="J29" s="2"/>
      <c r="K29" s="2"/>
      <c r="L29" s="2"/>
      <c r="M29" s="2"/>
      <c r="N29" s="2"/>
      <c r="O29" s="67"/>
    </row>
    <row r="30" spans="2:15" ht="15">
      <c r="B30" s="57"/>
      <c r="C30" s="2"/>
      <c r="D30" s="2"/>
      <c r="E30" s="2"/>
      <c r="F30" s="2"/>
      <c r="G30" s="2"/>
      <c r="H30" s="32"/>
      <c r="I30" s="32"/>
      <c r="J30" s="2"/>
      <c r="K30" s="2"/>
      <c r="L30" s="2"/>
      <c r="M30" s="2"/>
      <c r="N30" s="2"/>
      <c r="O30" s="67"/>
    </row>
    <row r="31" spans="2:15" ht="15">
      <c r="B31" s="57"/>
      <c r="C31" s="2"/>
      <c r="D31" s="2"/>
      <c r="E31" s="2"/>
      <c r="F31" s="2"/>
      <c r="G31" s="2"/>
      <c r="H31" s="32"/>
      <c r="I31" s="32"/>
      <c r="J31" s="2"/>
      <c r="K31" s="2"/>
      <c r="L31" s="2"/>
      <c r="M31" s="2"/>
      <c r="N31" s="2"/>
      <c r="O31" s="67"/>
    </row>
    <row r="32" spans="2:15" ht="15">
      <c r="B32" s="57"/>
      <c r="C32" s="2"/>
      <c r="D32" s="2"/>
      <c r="E32" s="2"/>
      <c r="F32" s="2"/>
      <c r="G32" s="2"/>
      <c r="H32" s="32"/>
      <c r="I32" s="32"/>
      <c r="J32" s="2"/>
      <c r="K32" s="2"/>
      <c r="L32" s="2"/>
      <c r="M32" s="2"/>
      <c r="N32" s="2"/>
      <c r="O32" s="67"/>
    </row>
    <row r="33" spans="2:15" ht="15">
      <c r="B33" s="57"/>
      <c r="C33" s="2"/>
      <c r="D33" s="2"/>
      <c r="E33" s="2"/>
      <c r="F33" s="2"/>
      <c r="G33" s="2"/>
      <c r="H33" s="32"/>
      <c r="I33" s="32"/>
      <c r="J33" s="2"/>
      <c r="K33" s="2"/>
      <c r="L33" s="2"/>
      <c r="M33" s="2"/>
      <c r="N33" s="2"/>
      <c r="O33" s="67"/>
    </row>
    <row r="34" spans="2:15" ht="14.25">
      <c r="B34" s="57"/>
      <c r="C34" s="2"/>
      <c r="D34" s="2"/>
      <c r="E34" s="2"/>
      <c r="F34" s="2"/>
      <c r="G34" s="2"/>
      <c r="H34" s="32"/>
      <c r="I34" s="32"/>
      <c r="J34" s="2"/>
      <c r="K34" s="2"/>
      <c r="L34" s="2"/>
      <c r="M34" s="2"/>
      <c r="N34" s="2"/>
      <c r="O34" s="67"/>
    </row>
    <row r="35" spans="2:15" ht="14.25">
      <c r="B35" s="57"/>
      <c r="C35" s="2"/>
      <c r="D35" s="2"/>
      <c r="E35" s="2"/>
      <c r="F35" s="2"/>
      <c r="G35" s="2"/>
      <c r="H35" s="32"/>
      <c r="I35" s="32"/>
      <c r="J35" s="2"/>
      <c r="K35" s="2"/>
      <c r="L35" s="2"/>
      <c r="M35" s="2"/>
      <c r="N35" s="2"/>
      <c r="O35" s="67"/>
    </row>
    <row r="36" spans="2:15" ht="14.25">
      <c r="B36" s="57"/>
      <c r="C36" s="2"/>
      <c r="D36" s="2"/>
      <c r="E36" s="2"/>
      <c r="F36" s="2"/>
      <c r="G36" s="2"/>
      <c r="H36" s="32"/>
      <c r="I36" s="32"/>
      <c r="J36" s="2"/>
      <c r="K36" s="2"/>
      <c r="L36" s="2"/>
      <c r="M36" s="2"/>
      <c r="N36" s="2"/>
      <c r="O36" s="67"/>
    </row>
    <row r="37" spans="2:15" ht="15" thickBot="1">
      <c r="B37" s="62"/>
      <c r="C37" s="63"/>
      <c r="D37" s="63"/>
      <c r="E37" s="63"/>
      <c r="F37" s="63"/>
      <c r="G37" s="63"/>
      <c r="H37" s="64"/>
      <c r="I37" s="64"/>
      <c r="J37" s="63"/>
      <c r="K37" s="63"/>
      <c r="L37" s="63"/>
      <c r="M37" s="63"/>
      <c r="N37" s="65" t="s">
        <v>70</v>
      </c>
      <c r="O37" s="68"/>
    </row>
    <row r="38" spans="8:9" ht="15" thickTop="1">
      <c r="H38" s="1"/>
      <c r="I38" s="1"/>
    </row>
    <row r="39" spans="4:9" ht="14.25">
      <c r="D39" t="s">
        <v>69</v>
      </c>
      <c r="H39" s="1"/>
      <c r="I39" s="1"/>
    </row>
    <row r="40" spans="5:9" ht="14.25">
      <c r="E40" t="s">
        <v>70</v>
      </c>
      <c r="H40" s="1"/>
      <c r="I40" s="1"/>
    </row>
    <row r="41" spans="8:9" ht="14.25">
      <c r="H41" s="1"/>
      <c r="I41" s="1"/>
    </row>
    <row r="42" spans="3:9" ht="14.25">
      <c r="C42" t="s">
        <v>57</v>
      </c>
      <c r="H42" s="1"/>
      <c r="I42" s="1"/>
    </row>
    <row r="43" spans="8:9" ht="15" thickBot="1">
      <c r="H43" s="1"/>
      <c r="I43" s="1"/>
    </row>
    <row r="44" spans="2:11" ht="14.25">
      <c r="B44" s="17"/>
      <c r="C44" s="18"/>
      <c r="D44" s="18"/>
      <c r="E44" s="18"/>
      <c r="F44" s="18"/>
      <c r="G44" s="18"/>
      <c r="H44" s="19"/>
      <c r="I44" s="19"/>
      <c r="J44" s="18"/>
      <c r="K44" s="20"/>
    </row>
    <row r="45" spans="2:11" ht="14.25">
      <c r="B45" s="21"/>
      <c r="C45" s="7" t="s">
        <v>27</v>
      </c>
      <c r="D45" s="7" t="s">
        <v>16</v>
      </c>
      <c r="E45" s="7" t="s">
        <v>17</v>
      </c>
      <c r="F45" s="7" t="s">
        <v>18</v>
      </c>
      <c r="G45" s="7" t="s">
        <v>19</v>
      </c>
      <c r="H45" s="7" t="s">
        <v>28</v>
      </c>
      <c r="I45" s="30" t="s">
        <v>54</v>
      </c>
      <c r="J45" s="22"/>
      <c r="K45" s="23"/>
    </row>
    <row r="46" spans="2:11" ht="14.25">
      <c r="B46" s="21"/>
      <c r="C46" s="8">
        <v>0.0001</v>
      </c>
      <c r="D46" s="9">
        <f>(24*C46^-1)^10+(21*C46^-0.67)^10+(4*C46^-0.33)^10+(0.4)^10</f>
        <v>6.340338096537705E+53</v>
      </c>
      <c r="E46" s="9">
        <f>((0.148*C46^0.11)^-10+(0.5)^-10)^-1</f>
        <v>2.0073225057495079E-13</v>
      </c>
      <c r="F46" s="9">
        <f>(1.57*10^8*C46^-1.625)^10</f>
        <v>9.099059901039238E+146</v>
      </c>
      <c r="G46" s="9">
        <f>((6*10^-17*C46^2.63)^-10+(0.2)^-10)^-1</f>
        <v>3.8151577839833745E-268</v>
      </c>
      <c r="H46" s="10">
        <f>(1/((D46+E46)^-1+(F46)^-1)+G46)^0.1</f>
        <v>240000.00000000055</v>
      </c>
      <c r="I46" s="5">
        <f>Particle_Drag_Coefficient_CD_Re(C46)</f>
        <v>240000.00000000055</v>
      </c>
      <c r="J46" s="22"/>
      <c r="K46" s="23"/>
    </row>
    <row r="47" spans="2:11" ht="14.25">
      <c r="B47" s="21"/>
      <c r="C47" s="8">
        <v>0.00015</v>
      </c>
      <c r="D47" s="9">
        <f>(24*C47^-1)^10+(21*C47^-0.67)^10+(4*C47^-0.33)^10+(0.4)^10</f>
        <v>1.0995116277760696E+52</v>
      </c>
      <c r="E47" s="9">
        <f>((0.148*C47^0.11)^-10+(0.5)^-10)^-1</f>
        <v>3.1355774953591774E-13</v>
      </c>
      <c r="F47" s="9">
        <f>(1.57*10^8*C47^-1.625)^10</f>
        <v>1.2517383683056394E+144</v>
      </c>
      <c r="G47" s="9">
        <f>((6*10^-17*C47^2.63)^-10+(0.2)^-10)^-1</f>
        <v>1.6319716759980142E-263</v>
      </c>
      <c r="H47" s="10">
        <f>(1/((D47+E47)^-1+(F47)^-1)+G47)^0.1</f>
        <v>160000.00000000105</v>
      </c>
      <c r="I47" s="5">
        <f>Particle_Drag_Coefficient_CD_Re(C47)</f>
        <v>160000.0000000011</v>
      </c>
      <c r="J47" s="22"/>
      <c r="K47" s="23"/>
    </row>
    <row r="48" spans="2:11" ht="14.25">
      <c r="B48" s="21"/>
      <c r="C48" s="8">
        <v>0.001</v>
      </c>
      <c r="D48" s="9">
        <f>(24*C48^-1)^10+(21*C48^-0.67)^10+(4*C48^-0.33)^10+(0.4)^10</f>
        <v>6.340338096747587E+43</v>
      </c>
      <c r="E48" s="9">
        <f>((0.148*C48^0.11)^-10+(0.5)^-10)^-1</f>
        <v>2.527069306134497E-12</v>
      </c>
      <c r="F48" s="9">
        <f>(1.57*10^8*C48^-1.625)^10</f>
        <v>5.116777402736839E+130</v>
      </c>
      <c r="G48" s="9">
        <f>((6*10^-17*C48^2.63)^-10+(0.2)^-10)^-1</f>
        <v>7.61224055204192E-242</v>
      </c>
      <c r="H48" s="10">
        <f>(1/((D48+E48)^-1+(F48)^-1)+G48)^0.1</f>
        <v>24000.000000079497</v>
      </c>
      <c r="I48" s="5">
        <f>Particle_Drag_Coefficient_CD_Re(C48)</f>
        <v>24000.0000000795</v>
      </c>
      <c r="J48" s="22"/>
      <c r="K48" s="23"/>
    </row>
    <row r="49" spans="2:11" ht="14.25">
      <c r="B49" s="21"/>
      <c r="C49" s="8">
        <v>0.0015</v>
      </c>
      <c r="D49" s="9">
        <f>(24*C49^-1)^10+(21*C49^-0.67)^10+(4*C49^-0.33)^10+(0.4)^10</f>
        <v>1.0995116279147975E+42</v>
      </c>
      <c r="E49" s="9">
        <f>((0.148*C49^0.11)^-10+(0.5)^-10)^-1</f>
        <v>3.947458174868636E-12</v>
      </c>
      <c r="F49" s="9">
        <f>(1.57*10^8*C49^-1.625)^10</f>
        <v>7.03904212824595E+127</v>
      </c>
      <c r="G49" s="9">
        <f>((6*10^-17*C49^2.63)^-10+(0.2)^-10)^-1</f>
        <v>3.256211584215431E-237</v>
      </c>
      <c r="H49" s="10">
        <f>(1/((D49+E49)^-1+(F49)^-1)+G49)^0.1</f>
        <v>16000.000000201995</v>
      </c>
      <c r="I49" s="5">
        <f>Particle_Drag_Coefficient_CD_Re(C49)</f>
        <v>16000.000000201986</v>
      </c>
      <c r="J49" s="22"/>
      <c r="K49" s="23"/>
    </row>
    <row r="50" spans="2:11" ht="14.25">
      <c r="B50" s="21"/>
      <c r="C50" s="8">
        <v>0.01</v>
      </c>
      <c r="D50" s="9">
        <f>(24*C50^-1)^10+(21*C50^-0.67)^10+(4*C50^-0.33)^10+(0.4)^10</f>
        <v>6.340338515517267E+33</v>
      </c>
      <c r="E50" s="9">
        <f>((0.148*C50^0.11)^-10+(0.5)^-10)^-1</f>
        <v>3.181391671448682E-11</v>
      </c>
      <c r="F50" s="9">
        <f>(1.57*10^8*C50^-1.625)^10</f>
        <v>2.877375385359058E+114</v>
      </c>
      <c r="G50" s="9">
        <f>((6*10^-17*C50^2.63)^-10+(0.2)^-10)^-1</f>
        <v>1.5188416705967376E-215</v>
      </c>
      <c r="H50" s="11">
        <f>(1/((D50+E50)^-1+(F50)^-1)+G50)^0.1</f>
        <v>2400.0000158595826</v>
      </c>
      <c r="I50" s="28">
        <f>Particle_Drag_Coefficient_CD_Re(C50)</f>
        <v>2400.000015859584</v>
      </c>
      <c r="J50" s="22"/>
      <c r="K50" s="23"/>
    </row>
    <row r="51" spans="2:11" ht="14.25">
      <c r="B51" s="21"/>
      <c r="C51" s="8">
        <v>0.015</v>
      </c>
      <c r="D51" s="9">
        <f>(24*C51^-1)^10+(21*C51^-0.67)^10+(4*C51^-0.33)^10+(0.4)^10</f>
        <v>1.0995119047133369E+32</v>
      </c>
      <c r="E51" s="9">
        <f>((0.148*C51^0.11)^-10+(0.5)^-10)^-1</f>
        <v>4.969555175532708E-11</v>
      </c>
      <c r="F51" s="9">
        <f>(1.57*10^8*C51^-1.625)^10</f>
        <v>3.9583442784685797E+111</v>
      </c>
      <c r="G51" s="9">
        <f>((6*10^-17*C51^2.63)^-10+(0.2)^-10)^-1</f>
        <v>6.496996263550031E-211</v>
      </c>
      <c r="H51" s="11">
        <f>(1/((D51+E51)^-1+(F51)^-1)+G51)^0.1</f>
        <v>1600.0000402996836</v>
      </c>
      <c r="I51" s="28">
        <f>Particle_Drag_Coefficient_CD_Re(C51)</f>
        <v>1600.0000402996825</v>
      </c>
      <c r="J51" s="22"/>
      <c r="K51" s="23"/>
    </row>
    <row r="52" spans="2:11" ht="14.25">
      <c r="B52" s="21"/>
      <c r="C52" s="8">
        <v>0.1</v>
      </c>
      <c r="D52" s="9">
        <f>(24*C52^-1)^10+(21*C52^-0.67)^10+(4*C52^-0.33)^10+(0.4)^10</f>
        <v>6.341174070878091E+23</v>
      </c>
      <c r="E52" s="9">
        <f>((0.148*C52^0.11)^-10+(0.5)^-10)^-1</f>
        <v>4.0051333079255715E-10</v>
      </c>
      <c r="F52" s="9">
        <f>(1.57*10^8*C52^-1.625)^10</f>
        <v>1.6180670872729085E+98</v>
      </c>
      <c r="G52" s="9">
        <f>((6*10^-17*C52^2.63)^-10+(0.2)^-10)^-1</f>
        <v>3.0304875477460127E-189</v>
      </c>
      <c r="H52" s="11">
        <f>(1/((D52+E52)^-1+(F52)^-1)+G52)^0.1</f>
        <v>240.00316421514978</v>
      </c>
      <c r="I52" s="28">
        <f>Particle_Drag_Coefficient_CD_Re(C52)</f>
        <v>240.00316421514978</v>
      </c>
      <c r="J52" s="22"/>
      <c r="K52" s="23"/>
    </row>
    <row r="53" spans="2:11" ht="14.25">
      <c r="B53" s="21"/>
      <c r="C53" s="8">
        <v>0.15</v>
      </c>
      <c r="D53" s="9">
        <f>(24*C53^-1)^10+(21*C53^-0.67)^10+(4*C53^-0.33)^10+(0.4)^10</f>
        <v>1.1000641904080616E+22</v>
      </c>
      <c r="E53" s="9">
        <f>((0.148*C53^0.11)^-10+(0.5)^-10)^-1</f>
        <v>6.256295606098461E-10</v>
      </c>
      <c r="F53" s="9">
        <f>(1.57*10^8*C53^-1.625)^10</f>
        <v>2.2259405671136477E+95</v>
      </c>
      <c r="G53" s="9">
        <f>((6*10^-17*C53^2.63)^-10+(0.2)^-10)^-1</f>
        <v>1.2963211805155075E-184</v>
      </c>
      <c r="H53" s="11">
        <f>(1/((D53+E53)^-1+(F53)^-1)+G53)^0.1</f>
        <v>160.0080390267318</v>
      </c>
      <c r="I53" s="28">
        <f>Particle_Drag_Coefficient_CD_Re(C53)</f>
        <v>160.00803902673175</v>
      </c>
      <c r="J53" s="22"/>
      <c r="K53" s="23"/>
    </row>
    <row r="54" spans="2:11" ht="14.25">
      <c r="B54" s="21"/>
      <c r="C54" s="12">
        <v>1</v>
      </c>
      <c r="D54" s="9">
        <f>(24*C54^-1)^10+(21*C54^-0.67)^10+(4*C54^-0.33)^10+(0.4)^10</f>
        <v>80083262992153</v>
      </c>
      <c r="E54" s="9">
        <f>((0.148*C54^0.11)^-10+(0.5)^-10)^-1</f>
        <v>5.042140133424623E-09</v>
      </c>
      <c r="F54" s="9">
        <f>(1.57*10^8*C54^-1.625)^10</f>
        <v>9.0990599010394E+81</v>
      </c>
      <c r="G54" s="9">
        <f>((6*10^-17*C54^2.63)^-10+(0.2)^-10)^-1</f>
        <v>6.046617600000002E-163</v>
      </c>
      <c r="H54" s="13">
        <f>(1/((D54+E54)^-1+(F54)^-1)+G54)^0.1</f>
        <v>24.56711597419963</v>
      </c>
      <c r="I54" s="29">
        <f>Particle_Drag_Coefficient_CD_Re(C54)</f>
        <v>24.567115974199623</v>
      </c>
      <c r="J54" s="22"/>
      <c r="K54" s="23"/>
    </row>
    <row r="55" spans="2:11" ht="14.25">
      <c r="B55" s="21"/>
      <c r="C55" s="12">
        <v>1.5</v>
      </c>
      <c r="D55" s="9">
        <f>(24*C55^-1)^10+(21*C55^-0.67)^10+(4*C55^-0.33)^10+(0.4)^10</f>
        <v>2202019299183.9155</v>
      </c>
      <c r="E55" s="9">
        <f>((0.148*C55^0.11)^-10+(0.5)^-10)^-1</f>
        <v>7.876151044990688E-09</v>
      </c>
      <c r="F55" s="9">
        <f>(1.57*10^8*C55^-1.625)^10</f>
        <v>1.2517383683056406E+79</v>
      </c>
      <c r="G55" s="9">
        <f>((6*10^-17*C55^2.63)^-10+(0.2)^-10)^-1</f>
        <v>2.586500799578555E-158</v>
      </c>
      <c r="H55" s="13">
        <f>(1/((D55+E55)^-1+(F55)^-1)+G55)^0.1</f>
        <v>17.150710337628997</v>
      </c>
      <c r="I55" s="29">
        <f>Particle_Drag_Coefficient_CD_Re(C55)</f>
        <v>17.150710337628993</v>
      </c>
      <c r="J55" s="22"/>
      <c r="K55" s="23"/>
    </row>
    <row r="56" spans="2:11" ht="14.25">
      <c r="B56" s="21"/>
      <c r="C56" s="12">
        <v>10</v>
      </c>
      <c r="D56" s="9">
        <f>(24*C56^-1)^10+(21*C56^-0.67)^10+(4*C56^-0.33)^10+(0.4)^10</f>
        <v>3334939.6645031446</v>
      </c>
      <c r="E56" s="9">
        <f>((0.148*C56^0.11)^-10+(0.5)^-10)^-1</f>
        <v>6.347298540018338E-08</v>
      </c>
      <c r="F56" s="9">
        <f>(1.57*10^8*C56^-1.625)^10</f>
        <v>5.116777402736833E+65</v>
      </c>
      <c r="G56" s="9">
        <f>((6*10^-17*C56^2.63)^-10+(0.2)^-10)^-1</f>
        <v>1.2064588230307657E-136</v>
      </c>
      <c r="H56" s="14">
        <f>(1/((D56+E56)^-1+(F56)^-1)+G56)^0.1</f>
        <v>4.490645765916071</v>
      </c>
      <c r="I56" s="29">
        <f>Particle_Drag_Coefficient_CD_Re(C56)</f>
        <v>4.490645765916072</v>
      </c>
      <c r="J56" s="22"/>
      <c r="K56" s="23"/>
    </row>
    <row r="57" spans="2:11" ht="14.25">
      <c r="B57" s="21"/>
      <c r="C57" s="12">
        <v>15</v>
      </c>
      <c r="D57" s="9">
        <f>(24*C57^-1)^10+(21*C57^-0.67)^10+(4*C57^-0.33)^10+(0.4)^10</f>
        <v>220226.9764504807</v>
      </c>
      <c r="E57" s="9">
        <f>((0.148*C57^0.11)^-10+(0.5)^-10)^-1</f>
        <v>9.914559989643766E-08</v>
      </c>
      <c r="F57" s="9">
        <f>(1.57*10^8*C57^-1.625)^10</f>
        <v>7.039042128246015E+62</v>
      </c>
      <c r="G57" s="9">
        <f>((6*10^-17*C57^2.63)^-10+(0.2)^-10)^-1</f>
        <v>5.1607475730359624E-132</v>
      </c>
      <c r="H57" s="14">
        <f>(1/((D57+E57)^-1+(F57)^-1)+G57)^0.1</f>
        <v>3.422055522374869</v>
      </c>
      <c r="I57" s="29">
        <f>Particle_Drag_Coefficient_CD_Re(C57)</f>
        <v>3.422055522374869</v>
      </c>
      <c r="J57" s="22"/>
      <c r="K57" s="23"/>
    </row>
    <row r="58" spans="2:11" ht="14.25">
      <c r="B58" s="21"/>
      <c r="C58" s="12">
        <v>100</v>
      </c>
      <c r="D58" s="9">
        <f>(24*C58^-1)^10+(21*C58^-0.67)^10+(4*C58^-0.33)^10+(0.4)^10</f>
        <v>0.9275338964545349</v>
      </c>
      <c r="E58" s="9">
        <f>((0.148*C58^0.11)^-10+(0.5)^-10)^-1</f>
        <v>7.984760834778032E-07</v>
      </c>
      <c r="F58" s="9">
        <f>(1.57*10^8*C58^-1.625)^10</f>
        <v>2.877375385359052E+49</v>
      </c>
      <c r="G58" s="9">
        <f>((6*10^-17*C58^2.63)^-10+(0.2)^-10)^-1</f>
        <v>2.4072018241550088E-110</v>
      </c>
      <c r="H58" s="14">
        <f>(1/((D58+E58)^-1+(F58)^-1)+G58)^0.1</f>
        <v>0.9925057154211034</v>
      </c>
      <c r="I58" s="29">
        <f>Particle_Drag_Coefficient_CD_Re(C58)</f>
        <v>0.9925057154211036</v>
      </c>
      <c r="J58" s="22"/>
      <c r="K58" s="23"/>
    </row>
    <row r="59" spans="2:11" ht="14.25">
      <c r="B59" s="21"/>
      <c r="C59" s="12">
        <v>150</v>
      </c>
      <c r="D59" s="9">
        <f>(24*C59^-1)^10+(21*C59^-0.67)^10+(4*C59^-0.33)^10+(0.4)^10</f>
        <v>0.11309977398161435</v>
      </c>
      <c r="E59" s="9">
        <f>((0.148*C59^0.11)^-10+(0.5)^-10)^-1</f>
        <v>1.2467022817213377E-06</v>
      </c>
      <c r="F59" s="9">
        <f>(1.57*10^8*C59^-1.625)^10</f>
        <v>3.958344278468579E+46</v>
      </c>
      <c r="G59" s="9">
        <f>((6*10^-17*C59^2.63)^-10+(0.2)^-10)^-1</f>
        <v>1.0297045149545612E-105</v>
      </c>
      <c r="H59" s="14">
        <f>(1/((D59+E59)^-1+(F59)^-1)+G59)^0.1</f>
        <v>0.8041677501279609</v>
      </c>
      <c r="I59" s="6">
        <f>Particle_Drag_Coefficient_CD_Re(C59)</f>
        <v>0.8041677501279609</v>
      </c>
      <c r="J59" s="22"/>
      <c r="K59" s="23"/>
    </row>
    <row r="60" spans="2:11" ht="14.25">
      <c r="B60" s="21"/>
      <c r="C60" s="12">
        <v>1000</v>
      </c>
      <c r="D60" s="9">
        <f>(24*C60^-1)^10+(21*C60^-0.67)^10+(4*C60^-0.33)^10+(0.4)^10</f>
        <v>0.0002369979902639401</v>
      </c>
      <c r="E60" s="9">
        <f>((0.148*C60^0.11)^-10+(0.5)^-10)^-1</f>
        <v>9.957859319489484E-06</v>
      </c>
      <c r="F60" s="9">
        <f>(1.57*10^8*C60^-1.625)^10</f>
        <v>1.6180670872729212E+33</v>
      </c>
      <c r="G60" s="9">
        <f>((6*10^-17*C60^2.63)^-10+(0.2)^-10)^-1</f>
        <v>4.802999084260731E-84</v>
      </c>
      <c r="H60" s="14">
        <f>(1/((D60+E60)^-1+(F60)^-1)+G60)^0.1</f>
        <v>0.4357746189093908</v>
      </c>
      <c r="I60" s="6">
        <f>Particle_Drag_Coefficient_CD_Re(C60)</f>
        <v>0.43577461890939073</v>
      </c>
      <c r="J60" s="22"/>
      <c r="K60" s="23"/>
    </row>
    <row r="61" spans="2:11" ht="14.25">
      <c r="B61" s="21"/>
      <c r="C61" s="12">
        <v>1500</v>
      </c>
      <c r="D61" s="9">
        <f>(24*C61^-1)^10+(21*C61^-0.67)^10+(4*C61^-0.33)^10+(0.4)^10</f>
        <v>0.00013950004697400105</v>
      </c>
      <c r="E61" s="9">
        <f>((0.148*C61^0.11)^-10+(0.5)^-10)^-1</f>
        <v>1.5466227300712724E-05</v>
      </c>
      <c r="F61" s="9">
        <f>(1.57*10^8*C61^-1.625)^10</f>
        <v>2.2259405671136433E+30</v>
      </c>
      <c r="G61" s="9">
        <f>((6*10^-17*C61^2.63)^-10+(0.2)^-10)^-1</f>
        <v>2.0545306142421808E-79</v>
      </c>
      <c r="H61" s="14">
        <f>(1/((D61+E61)^-1+(F61)^-1)+G61)^0.1</f>
        <v>0.4159333262496157</v>
      </c>
      <c r="I61" s="6">
        <f>Particle_Drag_Coefficient_CD_Re(C61)</f>
        <v>0.4159333262496157</v>
      </c>
      <c r="J61" s="22"/>
      <c r="K61" s="23"/>
    </row>
    <row r="62" spans="2:11" ht="14.25">
      <c r="B62" s="21"/>
      <c r="C62" s="12">
        <v>10000</v>
      </c>
      <c r="D62" s="9">
        <f>(24*C62^-1)^10+(21*C62^-0.67)^10+(4*C62^-0.33)^10+(0.4)^10</f>
        <v>0.0001049237606992805</v>
      </c>
      <c r="E62" s="9">
        <f>((0.148*C62^0.11)^-10+(0.5)^-10)^-1</f>
        <v>0.00011211317461653907</v>
      </c>
      <c r="F62" s="9">
        <f>(1.57*10^8*C62^-1.625)^10</f>
        <v>90990599010392260</v>
      </c>
      <c r="G62" s="9">
        <f>((6*10^-17*C62^2.63)^-10+(0.2)^-10)^-1</f>
        <v>9.583243071655805E-58</v>
      </c>
      <c r="H62" s="14">
        <f>(1/((D62+E62)^-1+(F62)^-1)+G62)^0.1</f>
        <v>0.43018311977387047</v>
      </c>
      <c r="I62" s="6">
        <f>Particle_Drag_Coefficient_CD_Re(C62)</f>
        <v>0.43018311977387047</v>
      </c>
      <c r="J62" s="22"/>
      <c r="K62" s="23"/>
    </row>
    <row r="63" spans="2:11" ht="14.25">
      <c r="B63" s="21"/>
      <c r="C63" s="12">
        <v>15000</v>
      </c>
      <c r="D63" s="9">
        <f>(24*C63^-1)^10+(21*C63^-0.67)^10+(4*C63^-0.33)^10+(0.4)^10</f>
        <v>0.00010487495796475144</v>
      </c>
      <c r="E63" s="9">
        <f>((0.148*C63^0.11)^-10+(0.5)^-10)^-1</f>
        <v>0.00016451292968102185</v>
      </c>
      <c r="F63" s="9">
        <f>(1.57*10^8*C63^-1.625)^10</f>
        <v>125173836830563.88</v>
      </c>
      <c r="G63" s="9">
        <f>((6*10^-17*C63^2.63)^-10+(0.2)^-10)^-1</f>
        <v>4.0993275095472763E-53</v>
      </c>
      <c r="H63" s="14">
        <f>(1/((D63+E63)^-1+(F63)^-1)+G63)^0.1</f>
        <v>0.43957988036603063</v>
      </c>
      <c r="I63" s="6">
        <f>Particle_Drag_Coefficient_CD_Re(C63)</f>
        <v>0.4395798803660306</v>
      </c>
      <c r="J63" s="22"/>
      <c r="K63" s="23"/>
    </row>
    <row r="64" spans="2:11" ht="14.25">
      <c r="B64" s="21"/>
      <c r="C64" s="12">
        <v>100000</v>
      </c>
      <c r="D64" s="9">
        <f>(24*C64^-1)^10+(21*C64^-0.67)^10+(4*C64^-0.33)^10+(0.4)^10</f>
        <v>0.00010485763315888471</v>
      </c>
      <c r="E64" s="9">
        <f>((0.148*C64^0.11)^-10+(0.5)^-10)^-1</f>
        <v>0.0006056324457055949</v>
      </c>
      <c r="F64" s="9">
        <f>(1.57*10^8*C64^-1.625)^10</f>
        <v>5.116777402736834</v>
      </c>
      <c r="G64" s="9">
        <f>((6*10^-17*C64^2.63)^-10+(0.2)^-10)^-1</f>
        <v>1.912108375606072E-31</v>
      </c>
      <c r="H64" s="14">
        <f>(1/((D64+E64)^-1+(F64)^-1)+G64)^0.1</f>
        <v>0.4843393691972122</v>
      </c>
      <c r="I64" s="6">
        <f>Particle_Drag_Coefficient_CD_Re(C64)</f>
        <v>0.4843393691972122</v>
      </c>
      <c r="J64" s="22"/>
      <c r="K64" s="23"/>
    </row>
    <row r="65" spans="2:11" ht="14.25">
      <c r="B65" s="21"/>
      <c r="C65" s="12">
        <v>110000</v>
      </c>
      <c r="D65" s="9">
        <f>(24*C65^-1)^10+(21*C65^-0.67)^10+(4*C65^-0.33)^10+(0.4)^10</f>
        <v>0.00010485762421051648</v>
      </c>
      <c r="E65" s="9">
        <f>((0.148*C65^0.11)^-10+(0.5)^-10)^-1</f>
        <v>0.0006294284038805062</v>
      </c>
      <c r="F65" s="9">
        <f>(1.57*10^8*C65^-1.625)^10</f>
        <v>1.0873400639569015</v>
      </c>
      <c r="G65" s="9">
        <f>((6*10^-17*C65^2.63)^-10+(0.2)^-10)^-1</f>
        <v>2.3449852940507803E-30</v>
      </c>
      <c r="H65" s="14">
        <f>(1/((D65+E65)^-1+(F65)^-1)+G65)^0.1</f>
        <v>0.48591153431209283</v>
      </c>
      <c r="I65" s="6">
        <f>Particle_Drag_Coefficient_CD_Re(C65)</f>
        <v>0.48591153431209283</v>
      </c>
      <c r="J65" s="22"/>
      <c r="K65" s="23"/>
    </row>
    <row r="66" spans="2:11" ht="14.25">
      <c r="B66" s="21"/>
      <c r="C66" s="12">
        <v>120000</v>
      </c>
      <c r="D66" s="9">
        <f>(24*C66^-1)^10+(21*C66^-0.67)^10+(4*C66^-0.33)^10+(0.4)^10</f>
        <v>0.00010485761816777756</v>
      </c>
      <c r="E66" s="9">
        <f>((0.148*C66^0.11)^-10+(0.5)^-10)^-1</f>
        <v>0.0006505350238306359</v>
      </c>
      <c r="F66" s="9">
        <f>(1.57*10^8*C66^-1.625)^10</f>
        <v>0.2644242467139716</v>
      </c>
      <c r="G66" s="9">
        <f>((6*10^-17*C66^2.63)^-10+(0.2)^-10)^-1</f>
        <v>2.3119544579973938E-29</v>
      </c>
      <c r="H66" s="14">
        <f>(1/((D66+E66)^-1+(F66)^-1)+G66)^0.1</f>
        <v>0.48718441303298204</v>
      </c>
      <c r="I66" s="6">
        <f>Particle_Drag_Coefficient_CD_Re(C66)</f>
        <v>0.48718441303298193</v>
      </c>
      <c r="J66" s="22"/>
      <c r="K66" s="23"/>
    </row>
    <row r="67" spans="2:11" ht="14.25">
      <c r="B67" s="21"/>
      <c r="C67" s="12">
        <v>130000</v>
      </c>
      <c r="D67" s="9">
        <f>(24*C67^-1)^10+(21*C67^-0.67)^10+(4*C67^-0.33)^10+(0.4)^10</f>
        <v>0.00010485761395040622</v>
      </c>
      <c r="E67" s="9">
        <f>((0.148*C67^0.11)^-10+(0.5)^-10)^-1</f>
        <v>0.0006693695938696139</v>
      </c>
      <c r="F67" s="9">
        <f>(1.57*10^8*C67^-1.625)^10</f>
        <v>0.07201401902512099</v>
      </c>
      <c r="G67" s="9">
        <f>((6*10^-17*C67^2.63)^-10+(0.2)^-10)^-1</f>
        <v>1.8976786410517773E-28</v>
      </c>
      <c r="H67" s="14">
        <f>(1/((D67+E67)^-1+(F67)^-1)+G67)^0.1</f>
        <v>0.4880029218313749</v>
      </c>
      <c r="I67" s="6">
        <f>Particle_Drag_Coefficient_CD_Re(C67)</f>
        <v>0.48800292183137484</v>
      </c>
      <c r="J67" s="22"/>
      <c r="K67" s="23"/>
    </row>
    <row r="68" spans="2:11" ht="14.25">
      <c r="B68" s="21"/>
      <c r="C68" s="12">
        <v>140000</v>
      </c>
      <c r="D68" s="9">
        <f>(24*C68^-1)^10+(21*C68^-0.67)^10+(4*C68^-0.33)^10+(0.4)^10</f>
        <v>0.00010485761092389206</v>
      </c>
      <c r="E68" s="9">
        <f>((0.148*C68^0.11)^-10+(0.5)^-10)^-1</f>
        <v>0.0006862694133411</v>
      </c>
      <c r="F68" s="9">
        <f>(1.57*10^8*C68^-1.625)^10</f>
        <v>0.02159811972747308</v>
      </c>
      <c r="G68" s="9">
        <f>((6*10^-17*C68^2.63)^-10+(0.2)^-10)^-1</f>
        <v>1.3325387349109183E-27</v>
      </c>
      <c r="H68" s="14">
        <f>(1/((D68+E68)^-1+(F68)^-1)+G68)^0.1</f>
        <v>0.48782299490830927</v>
      </c>
      <c r="I68" s="6">
        <f>Particle_Drag_Coefficient_CD_Re(C68)</f>
        <v>0.4878229949083092</v>
      </c>
      <c r="J68" s="22"/>
      <c r="K68" s="23"/>
    </row>
    <row r="69" spans="2:11" ht="14.25">
      <c r="B69" s="21"/>
      <c r="C69" s="12">
        <v>150000</v>
      </c>
      <c r="D69" s="9">
        <f>(24*C69^-1)^10+(21*C69^-0.67)^10+(4*C69^-0.33)^10+(0.4)^10</f>
        <v>0.00010485760869958957</v>
      </c>
      <c r="E69" s="9">
        <f>((0.148*C69^0.11)^-10+(0.5)^-10)^-1</f>
        <v>0.0007015096478544698</v>
      </c>
      <c r="F69" s="9">
        <f>(1.57*10^8*C69^-1.625)^10</f>
        <v>0.007039042128245939</v>
      </c>
      <c r="G69" s="9">
        <f>((6*10^-17*C69^2.63)^-10+(0.2)^-10)^-1</f>
        <v>8.179233696514595E-27</v>
      </c>
      <c r="H69" s="14">
        <f>(1/((D69+E69)^-1+(F69)^-1)+G69)^0.1</f>
        <v>0.48522490516776207</v>
      </c>
      <c r="I69" s="6">
        <f>Particle_Drag_Coefficient_CD_Re(C69)</f>
        <v>0.4852249051677621</v>
      </c>
      <c r="J69" s="22"/>
      <c r="K69" s="23"/>
    </row>
    <row r="70" spans="2:11" ht="14.25">
      <c r="B70" s="21"/>
      <c r="C70" s="12">
        <v>160000</v>
      </c>
      <c r="D70" s="9">
        <f>(24*C70^-1)^10+(21*C70^-0.67)^10+(4*C70^-0.33)^10+(0.4)^10</f>
        <v>0.00010485760703078759</v>
      </c>
      <c r="E70" s="9">
        <f>((0.148*C70^0.11)^-10+(0.5)^-10)^-1</f>
        <v>0.000715316719511343</v>
      </c>
      <c r="F70" s="9">
        <f>(1.57*10^8*C70^-1.625)^10</f>
        <v>0.0024663051280706737</v>
      </c>
      <c r="G70" s="9">
        <f>((6*10^-17*C70^2.63)^-10+(0.2)^-10)^-1</f>
        <v>4.465478962525244E-26</v>
      </c>
      <c r="H70" s="14">
        <f>(1/((D70+E70)^-1+(F70)^-1)+G70)^0.1</f>
        <v>0.4774437422350718</v>
      </c>
      <c r="I70" s="6">
        <f>Particle_Drag_Coefficient_CD_Re(C70)</f>
        <v>0.4774437422350718</v>
      </c>
      <c r="J70" s="22"/>
      <c r="K70" s="23"/>
    </row>
    <row r="71" spans="2:11" ht="14.25">
      <c r="B71" s="21"/>
      <c r="C71" s="12">
        <v>170000</v>
      </c>
      <c r="D71" s="9">
        <f>(24*C71^-1)^10+(21*C71^-0.67)^10+(4*C71^-0.33)^10+(0.4)^10</f>
        <v>0.00010485760575596946</v>
      </c>
      <c r="E71" s="9">
        <f>((0.148*C71^0.11)^-10+(0.5)^-10)^-1</f>
        <v>0.0007278784474685064</v>
      </c>
      <c r="F71" s="9">
        <f>(1.57*10^8*C71^-1.625)^10</f>
        <v>0.0009208768422681275</v>
      </c>
      <c r="G71" s="9">
        <f>((6*10^-17*C71^2.63)^-10+(0.2)^-10)^-1</f>
        <v>2.1994755372736763E-25</v>
      </c>
      <c r="H71" s="14">
        <f>(1/((D71+E71)^-1+(F71)^-1)+G71)^0.1</f>
        <v>0.46139992426819526</v>
      </c>
      <c r="I71" s="6">
        <f>Particle_Drag_Coefficient_CD_Re(C71)</f>
        <v>0.4613999242681951</v>
      </c>
      <c r="J71" s="22"/>
      <c r="K71" s="23"/>
    </row>
    <row r="72" spans="2:11" ht="14.25">
      <c r="B72" s="21"/>
      <c r="C72" s="12">
        <v>180000</v>
      </c>
      <c r="D72" s="9">
        <f>(24*C72^-1)^10+(21*C72^-0.67)^10+(4*C72^-0.33)^10+(0.4)^10</f>
        <v>0.00010485760476651162</v>
      </c>
      <c r="E72" s="9">
        <f>((0.148*C72^0.11)^-10+(0.5)^-10)^-1</f>
        <v>0.000739351802803363</v>
      </c>
      <c r="F72" s="9">
        <f>(1.57*10^8*C72^-1.625)^10</f>
        <v>0.00036376282684366673</v>
      </c>
      <c r="G72" s="9">
        <f>((6*10^-17*C72^2.63)^-10+(0.2)^-10)^-1</f>
        <v>9.889615070414777E-25</v>
      </c>
      <c r="H72" s="14">
        <f>(1/((D72+E72)^-1+(F72)^-1)+G72)^0.1</f>
        <v>0.43703996745051715</v>
      </c>
      <c r="I72" s="6">
        <f>Particle_Drag_Coefficient_CD_Re(C72)</f>
        <v>0.43703996745051743</v>
      </c>
      <c r="J72" s="22"/>
      <c r="K72" s="23"/>
    </row>
    <row r="73" spans="2:11" ht="14.25">
      <c r="B73" s="21"/>
      <c r="C73" s="12">
        <v>190000</v>
      </c>
      <c r="D73" s="9">
        <f>(24*C73^-1)^10+(21*C73^-0.67)^10+(4*C73^-0.33)^10+(0.4)^10</f>
        <v>0.00010485760398761336</v>
      </c>
      <c r="E73" s="9">
        <f>((0.148*C73^0.11)^-10+(0.5)^-10)^-1</f>
        <v>0.0007498688955433769</v>
      </c>
      <c r="F73" s="9">
        <f>(1.57*10^8*C73^-1.625)^10</f>
        <v>0.00015109514459189463</v>
      </c>
      <c r="G73" s="9">
        <f>((6*10^-17*C73^2.63)^-10+(0.2)^-10)^-1</f>
        <v>4.0995124426030934E-24</v>
      </c>
      <c r="H73" s="14">
        <f>(1/((D73+E73)^-1+(F73)^-1)+G73)^0.1</f>
        <v>0.4081837112868114</v>
      </c>
      <c r="I73" s="6">
        <f>Particle_Drag_Coefficient_CD_Re(C73)</f>
        <v>0.4081837112868121</v>
      </c>
      <c r="J73" s="22"/>
      <c r="K73" s="23"/>
    </row>
    <row r="74" spans="2:11" ht="14.25">
      <c r="B74" s="21"/>
      <c r="C74" s="12">
        <v>200000</v>
      </c>
      <c r="D74" s="9">
        <f>(24*C74^-1)^10+(21*C74^-0.67)^10+(4*C74^-0.33)^10+(0.4)^10</f>
        <v>0.00010485760336667305</v>
      </c>
      <c r="E74" s="9">
        <f>((0.148*C74^0.11)^-10+(0.5)^-10)^-1</f>
        <v>0.0007595416392200036</v>
      </c>
      <c r="F74" s="9">
        <f>(1.57*10^8*C74^-1.625)^10</f>
        <v>6.565368309955816E-05</v>
      </c>
      <c r="G74" s="9">
        <f>((6*10^-17*C74^2.63)^-10+(0.2)^-10)^-1</f>
        <v>1.579797382038542E-23</v>
      </c>
      <c r="H74" s="15">
        <f>(1/((D74+E74)^-1+(F74)^-1)+G74)^0.1</f>
        <v>0.3789191731043497</v>
      </c>
      <c r="I74" s="6">
        <f>Particle_Drag_Coefficient_CD_Re(C74)</f>
        <v>0.3789191731043497</v>
      </c>
      <c r="J74" s="22"/>
      <c r="K74" s="23"/>
    </row>
    <row r="75" spans="2:11" ht="14.25">
      <c r="B75" s="21"/>
      <c r="C75" s="12">
        <v>250000</v>
      </c>
      <c r="D75" s="9">
        <f>(24*C75^-1)^10+(21*C75^-0.67)^10+(4*C75^-0.33)^10+(0.4)^10</f>
        <v>0.00010485760161212203</v>
      </c>
      <c r="E75" s="9">
        <f>((0.148*C75^0.11)^-10+(0.5)^-10)^-1</f>
        <v>0.0007981472739532145</v>
      </c>
      <c r="F75" s="9">
        <f>(1.57*10^8*C75^-1.625)^10</f>
        <v>1.7477180967908567E-06</v>
      </c>
      <c r="G75" s="9">
        <f>((6*10^-17*C75^2.63)^-10+(0.2)^-10)^-1</f>
        <v>5.5890080084131954E-21</v>
      </c>
      <c r="H75" s="15">
        <f>(1/((D75+E75)^-1+(F75)^-1)+G75)^0.1</f>
        <v>0.2655603082956686</v>
      </c>
      <c r="I75" s="6">
        <f>Particle_Drag_Coefficient_CD_Re(C75)</f>
        <v>0.26556030829566873</v>
      </c>
      <c r="J75" s="22"/>
      <c r="K75" s="23"/>
    </row>
    <row r="76" spans="2:11" ht="14.25">
      <c r="B76" s="21"/>
      <c r="C76" s="12">
        <v>300000</v>
      </c>
      <c r="D76" s="9">
        <f>(24*C76^-1)^10+(21*C76^-0.67)^10+(4*C76^-0.33)^10+(0.4)^10</f>
        <v>0.00010485760088328291</v>
      </c>
      <c r="E76" s="9">
        <f>((0.148*C76^0.11)^-10+(0.5)^-10)^-1</f>
        <v>0.0008255558807605877</v>
      </c>
      <c r="F76" s="9">
        <f>(1.57*10^8*C76^-1.625)^10</f>
        <v>9.031837909640381E-08</v>
      </c>
      <c r="G76" s="9">
        <f>((6*10^-17*C76^2.63)^-10+(0.2)^-10)^-1</f>
        <v>6.757740379989582E-19</v>
      </c>
      <c r="H76" s="15">
        <f>(1/((D76+E76)^-1+(F76)^-1)+G76)^0.1</f>
        <v>0.19750286405227824</v>
      </c>
      <c r="I76" s="6">
        <f>Particle_Drag_Coefficient_CD_Re(C76)</f>
        <v>0.19750286405227835</v>
      </c>
      <c r="J76" s="22"/>
      <c r="K76" s="23"/>
    </row>
    <row r="77" spans="2:11" ht="14.25">
      <c r="B77" s="21"/>
      <c r="C77" s="12">
        <v>350000</v>
      </c>
      <c r="D77" s="9">
        <f>(24*C77^-1)^10+(21*C77^-0.67)^10+(4*C77^-0.33)^10+(0.4)^10</f>
        <v>0.00010485760053109897</v>
      </c>
      <c r="E77" s="9">
        <f>((0.148*C77^0.11)^-10+(0.5)^-10)^-1</f>
        <v>0.0008459583382642173</v>
      </c>
      <c r="F77" s="9">
        <f>(1.57*10^8*C77^-1.625)^10</f>
        <v>7.377187188985161E-09</v>
      </c>
      <c r="G77" s="9">
        <f>((6*10^-17*C77^2.63)^-10+(0.2)^-10)^-1</f>
        <v>3.894951642448171E-17</v>
      </c>
      <c r="H77" s="15">
        <f>(1/((D77+E77)^-1+(F77)^-1)+G77)^0.1</f>
        <v>0.15374066087487115</v>
      </c>
      <c r="I77" s="6">
        <f>Particle_Drag_Coefficient_CD_Re(C77)</f>
        <v>0.1537406608748714</v>
      </c>
      <c r="J77" s="22"/>
      <c r="K77" s="23"/>
    </row>
    <row r="78" spans="2:11" ht="14.25">
      <c r="B78" s="21"/>
      <c r="C78" s="12">
        <v>400000</v>
      </c>
      <c r="D78" s="9">
        <f>(24*C78^-1)^10+(21*C78^-0.67)^10+(4*C78^-0.33)^10+(0.4)^10</f>
        <v>0.00010485760034182363</v>
      </c>
      <c r="E78" s="9">
        <f>((0.148*C78^0.11)^-10+(0.5)^-10)^-1</f>
        <v>0.0008617012304841192</v>
      </c>
      <c r="F78" s="9">
        <f>(1.57*10^8*C78^-1.625)^10</f>
        <v>8.424064142856154E-10</v>
      </c>
      <c r="G78" s="9">
        <f>((6*10^-17*C78^2.63)^-10+(0.2)^-10)^-1</f>
        <v>1.3052396863710792E-15</v>
      </c>
      <c r="H78" s="15">
        <f>(1/((D78+E78)^-1+(F78)^-1)+G78)^0.1</f>
        <v>0.12375199130649094</v>
      </c>
      <c r="I78" s="6">
        <f>Particle_Drag_Coefficient_CD_Re(C78)</f>
        <v>0.12375199130649088</v>
      </c>
      <c r="J78" s="22"/>
      <c r="K78" s="23"/>
    </row>
    <row r="79" spans="2:11" ht="14.25">
      <c r="B79" s="21"/>
      <c r="C79" s="12">
        <v>450000</v>
      </c>
      <c r="D79" s="9">
        <f>(24*C79^-1)^10+(21*C79^-0.67)^10+(4*C79^-0.33)^10+(0.4)^10</f>
        <v>0.00010485760023173884</v>
      </c>
      <c r="E79" s="9">
        <f>((0.148*C79^0.11)^-10+(0.5)^-10)^-1</f>
        <v>0.0008741959821471603</v>
      </c>
      <c r="F79" s="9">
        <f>(1.57*10^8*C79^-1.625)^10</f>
        <v>1.2424907815501717E-10</v>
      </c>
      <c r="G79" s="9">
        <f>((6*10^-17*C79^2.63)^-10+(0.2)^-10)^-1</f>
        <v>2.890689823367782E-14</v>
      </c>
      <c r="H79" s="15">
        <f>(1/((D79+E79)^-1+(F79)^-1)+G79)^0.1</f>
        <v>0.10219729828419416</v>
      </c>
      <c r="I79" s="6">
        <f>Particle_Drag_Coefficient_CD_Re(C79)</f>
        <v>0.1021972982841942</v>
      </c>
      <c r="J79" s="22"/>
      <c r="K79" s="23"/>
    </row>
    <row r="80" spans="2:11" ht="14.25">
      <c r="B80" s="21"/>
      <c r="C80" s="12">
        <v>500000</v>
      </c>
      <c r="D80" s="9">
        <f>(24*C80^-1)^10+(21*C80^-0.67)^10+(4*C80^-0.33)^10+(0.4)^10</f>
        <v>0.00010485760016368136</v>
      </c>
      <c r="E80" s="9">
        <f>((0.148*C80^0.11)^-10+(0.5)^-10)^-1</f>
        <v>0.0008843403340517979</v>
      </c>
      <c r="F80" s="9">
        <f>(1.57*10^8*C80^-1.625)^10</f>
        <v>2.242507755226871E-11</v>
      </c>
      <c r="G80" s="9">
        <f>((6*10^-17*C80^2.63)^-10+(0.2)^-10)^-1</f>
        <v>4.617656884154241E-13</v>
      </c>
      <c r="H80" s="15">
        <f>(1/((D80+E80)^-1+(F80)^-1)+G80)^0.1</f>
        <v>0.08628962637337226</v>
      </c>
      <c r="I80" s="6">
        <f>Particle_Drag_Coefficient_CD_Re(C80)</f>
        <v>0.08628962637337226</v>
      </c>
      <c r="J80" s="22"/>
      <c r="K80" s="23"/>
    </row>
    <row r="81" spans="2:11" ht="14.25">
      <c r="B81" s="21"/>
      <c r="C81" s="12">
        <v>550000</v>
      </c>
      <c r="D81" s="9">
        <f>(24*C81^-1)^10+(21*C81^-0.67)^10+(4*C81^-0.33)^10+(0.4)^10</f>
        <v>0.00010485760011950978</v>
      </c>
      <c r="E81" s="9">
        <f>((0.148*C81^0.11)^-10+(0.5)^-10)^-1</f>
        <v>0.0008927314747149872</v>
      </c>
      <c r="F81" s="9">
        <f>(1.57*10^8*C81^-1.625)^10</f>
        <v>4.7654379584461296E-12</v>
      </c>
      <c r="G81" s="9">
        <f>((6*10^-17*C81^2.63)^-10+(0.2)^-10)^-1</f>
        <v>5.662747803212309E-12</v>
      </c>
      <c r="H81" s="15">
        <f>(1/((D81+E81)^-1+(F81)^-1)+G81)^0.1</f>
        <v>0.07976656232314573</v>
      </c>
      <c r="I81" s="6">
        <f>Particle_Drag_Coefficient_CD_Re(C81)</f>
        <v>0.07976656232314557</v>
      </c>
      <c r="J81" s="22"/>
      <c r="K81" s="23"/>
    </row>
    <row r="82" spans="2:11" ht="14.25">
      <c r="B82" s="21"/>
      <c r="C82" s="12">
        <v>600000</v>
      </c>
      <c r="D82" s="9">
        <f>(24*C82^-1)^10+(21*C82^-0.67)^10+(4*C82^-0.33)^10+(0.4)^10</f>
        <v>0.00010485760008968118</v>
      </c>
      <c r="E82" s="9">
        <f>((0.148*C82^0.11)^-10+(0.5)^-10)^-1</f>
        <v>0.000899781531033985</v>
      </c>
      <c r="F82" s="9">
        <f>(1.57*10^8*C82^-1.625)^10</f>
        <v>1.1588806337538523E-12</v>
      </c>
      <c r="G82" s="9">
        <f>((6*10^-17*C82^2.63)^-10+(0.2)^-10)^-1</f>
        <v>5.58025001427151E-11</v>
      </c>
      <c r="H82" s="15">
        <f>(1/((D82+E82)^-1+(F82)^-1)+G82)^0.1</f>
        <v>0.0945274736010292</v>
      </c>
      <c r="I82" s="6">
        <f>Particle_Drag_Coefficient_CD_Re(C82)</f>
        <v>0.09452747360102907</v>
      </c>
      <c r="J82" s="22"/>
      <c r="K82" s="23"/>
    </row>
    <row r="83" spans="2:11" ht="14.25">
      <c r="B83" s="21"/>
      <c r="C83" s="12">
        <v>650000</v>
      </c>
      <c r="D83" s="9">
        <f>(24*C83^-1)^10+(21*C83^-0.67)^10+(4*C83^-0.33)^10+(0.4)^10</f>
        <v>0.00010485760006886309</v>
      </c>
      <c r="E83" s="9">
        <f>((0.148*C83^0.11)^-10+(0.5)^-10)^-1</f>
        <v>0.0009057837751346553</v>
      </c>
      <c r="F83" s="9">
        <f>(1.57*10^8*C83^-1.625)^10</f>
        <v>3.156127058849798E-13</v>
      </c>
      <c r="G83" s="9">
        <f>((6*10^-17*C83^2.63)^-10+(0.2)^-10)^-1</f>
        <v>4.5624116716418726E-10</v>
      </c>
      <c r="H83" s="15">
        <f>(1/((D83+E83)^-1+(F83)^-1)+G83)^0.1</f>
        <v>0.11639906175105866</v>
      </c>
      <c r="I83" s="6">
        <f>Particle_Drag_Coefficient_CD_Re(C83)</f>
        <v>0.11639906175105891</v>
      </c>
      <c r="J83" s="22"/>
      <c r="K83" s="23"/>
    </row>
    <row r="84" spans="2:11" ht="14.25">
      <c r="B84" s="21"/>
      <c r="C84" s="12">
        <v>700000</v>
      </c>
      <c r="D84" s="9">
        <f>(24*C84^-1)^10+(21*C84^-0.67)^10+(4*C84^-0.33)^10+(0.4)^10</f>
        <v>0.00010485760005392341</v>
      </c>
      <c r="E84" s="9">
        <f>((0.148*C84^0.11)^-10+(0.5)^-10)^-1</f>
        <v>0.0009109523957611676</v>
      </c>
      <c r="F84" s="9">
        <f>(1.57*10^8*C84^-1.625)^10</f>
        <v>9.465713900563479E-14</v>
      </c>
      <c r="G84" s="9">
        <f>((6*10^-17*C84^2.63)^-10+(0.2)^-10)^-1</f>
        <v>3.119987281918931E-09</v>
      </c>
      <c r="H84" s="15">
        <f>(1/((D84+E84)^-1+(F84)^-1)+G84)^0.1</f>
        <v>0.14106413169478582</v>
      </c>
      <c r="I84" s="6">
        <f>Particle_Drag_Coefficient_CD_Re(C84)</f>
        <v>0.14106413169478538</v>
      </c>
      <c r="J84" s="22"/>
      <c r="K84" s="23"/>
    </row>
    <row r="85" spans="2:11" ht="14.25">
      <c r="B85" s="21"/>
      <c r="C85" s="12">
        <v>750000</v>
      </c>
      <c r="D85" s="9">
        <f>(24*C85^-1)^10+(21*C85^-0.67)^10+(4*C85^-0.33)^10+(0.4)^10</f>
        <v>0.00010485760004294364</v>
      </c>
      <c r="E85" s="9">
        <f>((0.148*C85^0.11)^-10+(0.5)^-10)^-1</f>
        <v>0.0009154473513861564</v>
      </c>
      <c r="F85" s="9">
        <f>(1.57*10^8*C85^-1.625)^10</f>
        <v>3.0849703474528996E-14</v>
      </c>
      <c r="G85" s="9">
        <f>((6*10^-17*C85^2.63)^-10+(0.2)^-10)^-1</f>
        <v>1.6558502554210405E-08</v>
      </c>
      <c r="H85" s="15">
        <f>(1/((D85+E85)^-1+(F85)^-1)+G85)^0.1</f>
        <v>0.16668717522509557</v>
      </c>
      <c r="I85" s="6">
        <f>Particle_Drag_Coefficient_CD_Re(C85)</f>
        <v>0.16668717522509524</v>
      </c>
      <c r="J85" s="22"/>
      <c r="K85" s="23"/>
    </row>
    <row r="86" spans="2:11" ht="14.25">
      <c r="B86" s="21"/>
      <c r="C86" s="12">
        <v>800000</v>
      </c>
      <c r="D86" s="9">
        <f>(24*C86^-1)^10+(21*C86^-0.67)^10+(4*C86^-0.33)^10+(0.4)^10</f>
        <v>0.00010485760003470598</v>
      </c>
      <c r="E86" s="9">
        <f>((0.148*C86^0.11)^-10+(0.5)^-10)^-1</f>
        <v>0.0009193904342414299</v>
      </c>
      <c r="F86" s="9">
        <f>(1.57*10^8*C86^-1.625)^10</f>
        <v>1.0808968108512688E-14</v>
      </c>
      <c r="G86" s="9">
        <f>((6*10^-17*C86^2.63)^-10+(0.2)^-10)^-1</f>
        <v>5.252476747764247E-08</v>
      </c>
      <c r="H86" s="15">
        <f>(1/((D86+E86)^-1+(F86)^-1)+G86)^0.1</f>
        <v>0.18708390346339107</v>
      </c>
      <c r="I86" s="6">
        <f>Particle_Drag_Coefficient_CD_Re(C86)</f>
        <v>0.18708390346339115</v>
      </c>
      <c r="J86" s="22"/>
      <c r="K86" s="23"/>
    </row>
    <row r="87" spans="2:11" ht="14.25">
      <c r="B87" s="21"/>
      <c r="C87" s="12">
        <v>850000</v>
      </c>
      <c r="D87" s="9">
        <f>(24*C87^-1)^10+(21*C87^-0.67)^10+(4*C87^-0.33)^10+(0.4)^10</f>
        <v>0.00010485760002841313</v>
      </c>
      <c r="E87" s="9">
        <f>((0.148*C87^0.11)^-10+(0.5)^-10)^-1</f>
        <v>0.0009228759612913797</v>
      </c>
      <c r="F87" s="9">
        <f>(1.57*10^8*C87^-1.625)^10</f>
        <v>4.035886844111206E-15</v>
      </c>
      <c r="G87" s="9">
        <f>((6*10^-17*C87^2.63)^-10+(0.2)^-10)^-1</f>
        <v>8.584961635878927E-08</v>
      </c>
      <c r="H87" s="15">
        <f>(1/((D87+E87)^-1+(F87)^-1)+G87)^0.1</f>
        <v>0.19650510524218842</v>
      </c>
      <c r="I87" s="6">
        <f>Particle_Drag_Coefficient_CD_Re(C87)</f>
        <v>0.19650510524218853</v>
      </c>
      <c r="J87" s="22"/>
      <c r="K87" s="23"/>
    </row>
    <row r="88" spans="2:11" ht="14.25">
      <c r="B88" s="21"/>
      <c r="C88" s="12">
        <v>900000</v>
      </c>
      <c r="D88" s="9">
        <f>(24*C88^-1)^10+(21*C88^-0.67)^10+(4*C88^-0.33)^10+(0.4)^10</f>
        <v>0.0001048576000235289</v>
      </c>
      <c r="E88" s="9">
        <f>((0.148*C88^0.11)^-10+(0.5)^-10)^-1</f>
        <v>0.00092597807333485</v>
      </c>
      <c r="F88" s="9">
        <f>(1.57*10^8*C88^-1.625)^10</f>
        <v>1.5942475039540567E-15</v>
      </c>
      <c r="G88" s="9">
        <f>((6*10^-17*C88^2.63)^-10+(0.2)^-10)^-1</f>
        <v>9.819005002032445E-08</v>
      </c>
      <c r="H88" s="15">
        <f>(1/((D88+E88)^-1+(F88)^-1)+G88)^0.1</f>
        <v>0.19916212381326132</v>
      </c>
      <c r="I88" s="6">
        <f>Particle_Drag_Coefficient_CD_Re(C88)</f>
        <v>0.19916212381326126</v>
      </c>
      <c r="J88" s="22"/>
      <c r="K88" s="23"/>
    </row>
    <row r="89" spans="2:11" ht="14.25">
      <c r="B89" s="21"/>
      <c r="C89" s="12">
        <v>950000</v>
      </c>
      <c r="D89" s="9">
        <f>(24*C89^-1)^10+(21*C89^-0.67)^10+(4*C89^-0.33)^10+(0.4)^10</f>
        <v>0.00010485760001968405</v>
      </c>
      <c r="E89" s="9">
        <f>((0.148*C89^0.11)^-10+(0.5)^-10)^-1</f>
        <v>0.0009287558318004029</v>
      </c>
      <c r="F89" s="9">
        <f>(1.57*10^8*C89^-1.625)^10</f>
        <v>6.621981119272775E-16</v>
      </c>
      <c r="G89" s="9">
        <f>((6*10^-17*C89^2.63)^-10+(0.2)^-10)^-1</f>
        <v>1.0135169501744432E-07</v>
      </c>
      <c r="H89" s="15">
        <f>(1/((D89+E89)^-1+(F89)^-1)+G89)^0.1</f>
        <v>0.19979430367166198</v>
      </c>
      <c r="I89" s="6">
        <f>Particle_Drag_Coefficient_CD_Re(C89)</f>
        <v>0.19979430367166198</v>
      </c>
      <c r="J89" s="22"/>
      <c r="K89" s="23"/>
    </row>
    <row r="90" spans="2:11" ht="14.25">
      <c r="B90" s="21"/>
      <c r="C90" s="9"/>
      <c r="D90" s="9"/>
      <c r="E90" s="9"/>
      <c r="F90" s="9"/>
      <c r="G90" s="9"/>
      <c r="H90" s="16"/>
      <c r="I90" s="16"/>
      <c r="J90" s="22"/>
      <c r="K90" s="23"/>
    </row>
    <row r="91" spans="2:11" ht="14.25">
      <c r="B91" s="21"/>
      <c r="C91" s="12">
        <v>1000000</v>
      </c>
      <c r="D91" s="9">
        <f>(24*C91^-1)^10+(21*C91^-0.67)^10+(4*C91^-0.33)^10+(0.4)^10</f>
        <v>0.00010485760001661893</v>
      </c>
      <c r="E91" s="9">
        <f>((0.148*C91^0.11)^-10+(0.5)^-10)^-1</f>
        <v>0.0009312568495931032</v>
      </c>
      <c r="F91" s="9">
        <f>(1.57*10^8*C91^-1.625)^10</f>
        <v>2.877375385359103E-16</v>
      </c>
      <c r="G91" s="9">
        <f>((6*10^-17*C91^2.63)^-10+(0.2)^-10)^-1</f>
        <v>1.0212589098984949E-07</v>
      </c>
      <c r="H91" s="14">
        <f>(1/((D91+E91)^-1+(F91)^-1)+G91)^0.1</f>
        <v>0.1999463985412144</v>
      </c>
      <c r="I91" s="6">
        <f>Particle_Drag_Coefficient_CD_Re(C91)</f>
        <v>0.19994639854121435</v>
      </c>
      <c r="J91" s="22"/>
      <c r="K91" s="23"/>
    </row>
    <row r="92" spans="2:11" ht="14.25">
      <c r="B92" s="21"/>
      <c r="C92" s="12">
        <v>1500000</v>
      </c>
      <c r="D92" s="9">
        <f>(24*C92^-1)^10+(21*C92^-0.67)^10+(4*C92^-0.33)^10+(0.4)^10</f>
        <v>0.00010485760000436023</v>
      </c>
      <c r="E92" s="9">
        <f>((0.148*C92^0.11)^-10+(0.5)^-10)^-1</f>
        <v>0.0009470665095700428</v>
      </c>
      <c r="F92" s="9">
        <f>(1.57*10^8*C92^-1.625)^10</f>
        <v>3.9583442784685686E-19</v>
      </c>
      <c r="G92" s="9">
        <f>((6*10^-17*C92^2.63)^-10+(0.2)^-10)^-1</f>
        <v>1.0239999357479096E-07</v>
      </c>
      <c r="H92" s="14">
        <f>(1/((D92+E92)^-1+(F92)^-1)+G92)^0.1</f>
        <v>0.19999999874515362</v>
      </c>
      <c r="I92" s="6">
        <f>Particle_Drag_Coefficient_CD_Re(C92)</f>
        <v>0.19999999874515362</v>
      </c>
      <c r="J92" s="22"/>
      <c r="K92" s="23"/>
    </row>
    <row r="93" spans="2:11" ht="14.25">
      <c r="B93" s="21"/>
      <c r="C93" s="12">
        <v>10000000</v>
      </c>
      <c r="D93" s="9">
        <f>(24*C93^-1)^10+(21*C93^-0.67)^10+(4*C93^-0.33)^10+(0.4)^10</f>
        <v>0.00010485760000000845</v>
      </c>
      <c r="E93" s="9">
        <f>((0.148*C93^0.11)^-10+(0.5)^-10)^-1</f>
        <v>0.0009728031922805914</v>
      </c>
      <c r="F93" s="9">
        <f>(1.57*10^8*C93^-1.625)^10</f>
        <v>1.6180670872728954E-32</v>
      </c>
      <c r="G93" s="9">
        <f>((6*10^-17*C93^2.63)^-10+(0.2)^-10)^-1</f>
        <v>1.0240000000000012E-07</v>
      </c>
      <c r="H93" s="14">
        <f>(1/((D93+E93)^-1+(F93)^-1)+G93)^0.1</f>
        <v>0.19999999999999998</v>
      </c>
      <c r="I93" s="6">
        <f>Particle_Drag_Coefficient_CD_Re(C93)</f>
        <v>0.19999999999999998</v>
      </c>
      <c r="J93" s="22"/>
      <c r="K93" s="23"/>
    </row>
    <row r="94" spans="2:11" ht="15" thickBot="1">
      <c r="B94" s="24"/>
      <c r="C94" s="25"/>
      <c r="D94" s="25"/>
      <c r="E94" s="25"/>
      <c r="F94" s="25"/>
      <c r="G94" s="25"/>
      <c r="H94" s="26"/>
      <c r="I94" s="26"/>
      <c r="J94" s="25"/>
      <c r="K94" s="27"/>
    </row>
    <row r="95" spans="8:9" ht="14.25">
      <c r="H95" s="1"/>
      <c r="I95" s="1"/>
    </row>
    <row r="96" spans="8:9" ht="14.25">
      <c r="H96" s="1"/>
      <c r="I96" s="1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S2:Z21"/>
  <sheetViews>
    <sheetView zoomScalePageLayoutView="0" workbookViewId="0" topLeftCell="R1">
      <selection activeCell="V28" sqref="V28"/>
    </sheetView>
  </sheetViews>
  <sheetFormatPr defaultColWidth="11.421875" defaultRowHeight="15"/>
  <sheetData>
    <row r="2" ht="14.25">
      <c r="S2" s="4" t="s">
        <v>51</v>
      </c>
    </row>
    <row r="4" spans="19:26" ht="14.25">
      <c r="S4" t="s">
        <v>52</v>
      </c>
      <c r="Z4" t="s">
        <v>37</v>
      </c>
    </row>
    <row r="5" ht="14.25">
      <c r="Z5" t="s">
        <v>38</v>
      </c>
    </row>
    <row r="6" spans="19:26" ht="14.25">
      <c r="S6" t="s">
        <v>31</v>
      </c>
      <c r="Z6" t="s">
        <v>39</v>
      </c>
    </row>
    <row r="7" spans="19:26" ht="14.25">
      <c r="S7" t="s">
        <v>20</v>
      </c>
      <c r="Z7" t="s">
        <v>40</v>
      </c>
    </row>
    <row r="8" spans="19:26" ht="14.25">
      <c r="S8" t="s">
        <v>32</v>
      </c>
      <c r="Z8" t="s">
        <v>41</v>
      </c>
    </row>
    <row r="9" ht="14.25">
      <c r="S9" t="s">
        <v>20</v>
      </c>
    </row>
    <row r="10" spans="19:26" ht="14.25">
      <c r="S10" t="s">
        <v>33</v>
      </c>
      <c r="Z10" t="s">
        <v>42</v>
      </c>
    </row>
    <row r="11" spans="19:26" ht="14.25">
      <c r="S11" t="s">
        <v>20</v>
      </c>
      <c r="Z11" t="s">
        <v>43</v>
      </c>
    </row>
    <row r="12" spans="19:26" ht="14.25">
      <c r="S12" t="s">
        <v>34</v>
      </c>
      <c r="Z12" t="s">
        <v>44</v>
      </c>
    </row>
    <row r="13" spans="19:26" ht="14.25">
      <c r="S13" t="s">
        <v>20</v>
      </c>
      <c r="Z13" t="s">
        <v>45</v>
      </c>
    </row>
    <row r="14" spans="19:26" ht="14.25">
      <c r="S14" t="s">
        <v>35</v>
      </c>
      <c r="Z14" t="s">
        <v>44</v>
      </c>
    </row>
    <row r="15" ht="14.25">
      <c r="Z15" t="s">
        <v>46</v>
      </c>
    </row>
    <row r="16" spans="19:26" ht="14.25">
      <c r="S16" t="s">
        <v>53</v>
      </c>
      <c r="Z16" t="s">
        <v>47</v>
      </c>
    </row>
    <row r="18" spans="19:26" ht="14.25">
      <c r="S18" t="s">
        <v>36</v>
      </c>
      <c r="Z18" t="s">
        <v>48</v>
      </c>
    </row>
    <row r="19" ht="14.25">
      <c r="Z19" t="s">
        <v>49</v>
      </c>
    </row>
    <row r="20" ht="14.25">
      <c r="Z20" t="s">
        <v>50</v>
      </c>
    </row>
    <row r="21" ht="14.25">
      <c r="Z21" t="s">
        <v>44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/>
  <dimension ref="B1:I20"/>
  <sheetViews>
    <sheetView zoomScalePageLayoutView="0" workbookViewId="0" topLeftCell="A1">
      <selection activeCell="F13" sqref="F13"/>
    </sheetView>
  </sheetViews>
  <sheetFormatPr defaultColWidth="11.421875" defaultRowHeight="15"/>
  <cols>
    <col min="1" max="1" width="4.8515625" style="0" customWidth="1"/>
  </cols>
  <sheetData>
    <row r="1" ht="14.25">
      <c r="B1" s="4" t="s">
        <v>51</v>
      </c>
    </row>
    <row r="3" spans="2:9" ht="14.25">
      <c r="B3" t="s">
        <v>52</v>
      </c>
      <c r="I3" t="s">
        <v>37</v>
      </c>
    </row>
    <row r="4" ht="14.25">
      <c r="I4" t="s">
        <v>38</v>
      </c>
    </row>
    <row r="5" spans="2:9" ht="14.25">
      <c r="B5" t="s">
        <v>31</v>
      </c>
      <c r="I5" t="s">
        <v>39</v>
      </c>
    </row>
    <row r="6" spans="2:9" ht="14.25">
      <c r="B6" t="s">
        <v>20</v>
      </c>
      <c r="I6" t="s">
        <v>40</v>
      </c>
    </row>
    <row r="7" spans="2:9" ht="14.25">
      <c r="B7" t="s">
        <v>32</v>
      </c>
      <c r="I7" t="s">
        <v>41</v>
      </c>
    </row>
    <row r="8" ht="14.25">
      <c r="B8" t="s">
        <v>20</v>
      </c>
    </row>
    <row r="9" spans="2:9" ht="14.25">
      <c r="B9" t="s">
        <v>33</v>
      </c>
      <c r="I9" t="s">
        <v>42</v>
      </c>
    </row>
    <row r="10" spans="2:9" ht="14.25">
      <c r="B10" t="s">
        <v>20</v>
      </c>
      <c r="I10" t="s">
        <v>43</v>
      </c>
    </row>
    <row r="11" spans="2:9" ht="14.25">
      <c r="B11" t="s">
        <v>34</v>
      </c>
      <c r="I11" t="s">
        <v>44</v>
      </c>
    </row>
    <row r="12" spans="2:9" ht="14.25">
      <c r="B12" t="s">
        <v>20</v>
      </c>
      <c r="I12" t="s">
        <v>45</v>
      </c>
    </row>
    <row r="13" spans="2:9" ht="14.25">
      <c r="B13" t="s">
        <v>35</v>
      </c>
      <c r="I13" t="s">
        <v>44</v>
      </c>
    </row>
    <row r="14" ht="14.25">
      <c r="I14" t="s">
        <v>46</v>
      </c>
    </row>
    <row r="15" spans="2:9" ht="14.25">
      <c r="B15" t="s">
        <v>53</v>
      </c>
      <c r="I15" t="s">
        <v>47</v>
      </c>
    </row>
    <row r="17" spans="2:9" ht="14.25">
      <c r="B17" t="s">
        <v>36</v>
      </c>
      <c r="I17" t="s">
        <v>48</v>
      </c>
    </row>
    <row r="18" ht="14.25">
      <c r="I18" t="s">
        <v>49</v>
      </c>
    </row>
    <row r="19" ht="14.25">
      <c r="I19" t="s">
        <v>50</v>
      </c>
    </row>
    <row r="20" ht="14.25">
      <c r="I20" t="s">
        <v>44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5"/>
  <dimension ref="B2:C6"/>
  <sheetViews>
    <sheetView showGridLines="0" zoomScalePageLayoutView="0" workbookViewId="0" topLeftCell="A1">
      <selection activeCell="C22" sqref="C22"/>
    </sheetView>
  </sheetViews>
  <sheetFormatPr defaultColWidth="11.421875" defaultRowHeight="15"/>
  <sheetData>
    <row r="2" spans="2:3" ht="14.25">
      <c r="B2" s="1" t="s">
        <v>30</v>
      </c>
      <c r="C2" t="s">
        <v>25</v>
      </c>
    </row>
    <row r="3" ht="14.25">
      <c r="C3" t="s">
        <v>21</v>
      </c>
    </row>
    <row r="4" ht="14.25">
      <c r="C4" t="s">
        <v>22</v>
      </c>
    </row>
    <row r="5" ht="14.25">
      <c r="C5" t="s">
        <v>23</v>
      </c>
    </row>
    <row r="6" ht="14.25">
      <c r="C6" t="s">
        <v>24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J. Cruz</dc:creator>
  <cp:keywords/>
  <dc:description/>
  <cp:lastModifiedBy>Aliosha</cp:lastModifiedBy>
  <dcterms:created xsi:type="dcterms:W3CDTF">2011-05-21T20:41:19Z</dcterms:created>
  <dcterms:modified xsi:type="dcterms:W3CDTF">2016-06-05T15:32:37Z</dcterms:modified>
  <cp:category/>
  <cp:version/>
  <cp:contentType/>
  <cp:contentStatus/>
</cp:coreProperties>
</file>