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65524" yWindow="4536" windowWidth="19320" windowHeight="4572" activeTab="0"/>
  </bookViews>
  <sheets>
    <sheet name="Hoja1" sheetId="1" r:id="rId1"/>
    <sheet name="Hoja2" sheetId="2" r:id="rId2"/>
    <sheet name="Hoja3" sheetId="3" r:id="rId3"/>
    <sheet name="Info2" sheetId="4" r:id="rId4"/>
    <sheet name="Info" sheetId="5" r:id="rId5"/>
  </sheets>
  <definedNames>
    <definedName name="altura">'Hoja2'!$A$4:$A$5</definedName>
    <definedName name="corección">'Hoja2'!$B$4:$B$9</definedName>
    <definedName name="psat">'Hoja3'!$K$3:$L$403</definedName>
  </definedNames>
  <calcPr fullCalcOnLoad="1" iterate="1" iterateCount="100" iterateDelta="1E-05"/>
</workbook>
</file>

<file path=xl/sharedStrings.xml><?xml version="1.0" encoding="utf-8"?>
<sst xmlns="http://schemas.openxmlformats.org/spreadsheetml/2006/main" count="196" uniqueCount="100">
  <si>
    <t>Humedad Relativa</t>
  </si>
  <si>
    <t>%</t>
  </si>
  <si>
    <t>Presión atmosférica/altura</t>
  </si>
  <si>
    <t>Listas</t>
  </si>
  <si>
    <t>patm/altura</t>
  </si>
  <si>
    <t>bar</t>
  </si>
  <si>
    <t>m.s.n.m.</t>
  </si>
  <si>
    <t>Temperatura</t>
  </si>
  <si>
    <t>°C</t>
  </si>
  <si>
    <t>Condiciones de Sitio</t>
  </si>
  <si>
    <t>correción</t>
  </si>
  <si>
    <t>FAD a Normal</t>
  </si>
  <si>
    <t>Normal a FAD</t>
  </si>
  <si>
    <t>Normal a Standard</t>
  </si>
  <si>
    <t>Standard a Normal</t>
  </si>
  <si>
    <t>Condición Normal</t>
  </si>
  <si>
    <t>Presión atmosférica</t>
  </si>
  <si>
    <t>Operación</t>
  </si>
  <si>
    <t>Caudal requerido</t>
  </si>
  <si>
    <t>l/s</t>
  </si>
  <si>
    <t>l/min</t>
  </si>
  <si>
    <t>cfm</t>
  </si>
  <si>
    <t>gpm</t>
  </si>
  <si>
    <t>m³/h</t>
  </si>
  <si>
    <t>m³/min</t>
  </si>
  <si>
    <t>l/s (FAD)</t>
  </si>
  <si>
    <t>l/min (FAD)</t>
  </si>
  <si>
    <t>m³/h (FAD)</t>
  </si>
  <si>
    <t>m³/min (FAD)</t>
  </si>
  <si>
    <t>cfm (FAD)</t>
  </si>
  <si>
    <t>gpm (FAD)</t>
  </si>
  <si>
    <t>Nl/s</t>
  </si>
  <si>
    <t>Nl/min</t>
  </si>
  <si>
    <t>Nm³/h</t>
  </si>
  <si>
    <t>Nm³/min</t>
  </si>
  <si>
    <t>Ncfm</t>
  </si>
  <si>
    <t>Ngpm</t>
  </si>
  <si>
    <t>Sl/s</t>
  </si>
  <si>
    <t>Sl/min</t>
  </si>
  <si>
    <t>Sm³/h</t>
  </si>
  <si>
    <t>Sm³/min</t>
  </si>
  <si>
    <t>Scfm</t>
  </si>
  <si>
    <t>Sgpm</t>
  </si>
  <si>
    <t>caudales</t>
  </si>
  <si>
    <t>Resultado</t>
  </si>
  <si>
    <t>T(°K)</t>
  </si>
  <si>
    <t>Sitio</t>
  </si>
  <si>
    <t>Temp</t>
  </si>
  <si>
    <r>
      <t>p</t>
    </r>
    <r>
      <rPr>
        <b/>
        <vertAlign val="subscript"/>
        <sz val="10"/>
        <color indexed="62"/>
        <rFont val="Arial"/>
        <family val="2"/>
      </rPr>
      <t>S</t>
    </r>
  </si>
  <si>
    <t>mbar</t>
  </si>
  <si>
    <t>Psat (bar)</t>
  </si>
  <si>
    <t>R(dry)</t>
  </si>
  <si>
    <t>R(wet)</t>
  </si>
  <si>
    <t>Pd</t>
  </si>
  <si>
    <t>RH</t>
  </si>
  <si>
    <t>Pg</t>
  </si>
  <si>
    <t>Patm</t>
  </si>
  <si>
    <t>Rho</t>
  </si>
  <si>
    <t>m(kg/s)</t>
  </si>
  <si>
    <t>Masa</t>
  </si>
  <si>
    <t>kg/s</t>
  </si>
  <si>
    <t>Caudal corregido</t>
  </si>
  <si>
    <t xml:space="preserve"> Normal</t>
  </si>
  <si>
    <t>Std (US)</t>
  </si>
  <si>
    <t>FAD sitio</t>
  </si>
  <si>
    <t>H Relativa</t>
  </si>
  <si>
    <t>Transf.</t>
  </si>
  <si>
    <t>QN(l/s)</t>
  </si>
  <si>
    <t>Q(l/s)</t>
  </si>
  <si>
    <t>QS(l/s)</t>
  </si>
  <si>
    <t>P atm</t>
  </si>
  <si>
    <t>Seleccionado</t>
  </si>
  <si>
    <t>Transf. Masa</t>
  </si>
  <si>
    <t>Selecc. Masa</t>
  </si>
  <si>
    <t>bar(a)</t>
  </si>
  <si>
    <t>Presión atm. del sitio</t>
  </si>
  <si>
    <t>Psat</t>
  </si>
  <si>
    <t>Normal</t>
  </si>
  <si>
    <t>STD</t>
  </si>
  <si>
    <t>Condición Standard</t>
  </si>
  <si>
    <t>FAD a Standard</t>
  </si>
  <si>
    <t>Standard a FAD</t>
  </si>
  <si>
    <t>más info click aquí</t>
  </si>
  <si>
    <t>Atlas Copco utiliza las siguientes condiciones de referencia para la condición Normal:</t>
  </si>
  <si>
    <t>CLICK AQUÍ PARA VOLVER A MENÚ PRINCIPAL</t>
  </si>
  <si>
    <t>Atlas Copco utiliza las siguientes condiciones de referencia para la condición Standard:</t>
  </si>
  <si>
    <t>Condición Standard ASME</t>
  </si>
  <si>
    <t>Condición Standard CAGI</t>
  </si>
  <si>
    <t>Condición Standard Canada</t>
  </si>
  <si>
    <t>Condición Standard US</t>
  </si>
  <si>
    <t>Ecuación utilizada</t>
  </si>
  <si>
    <t>Psat@T[i]: Presión de saturación a temperatura [i]</t>
  </si>
  <si>
    <t>P[i]: Presión atmosférica [i]</t>
  </si>
  <si>
    <t>RH[i]: Humedad relativa [i]</t>
  </si>
  <si>
    <t>V[i]: Volumen [i]</t>
  </si>
  <si>
    <t>T[i]: Temperatura [i]</t>
  </si>
  <si>
    <t>Seleccionar Cálculo</t>
  </si>
  <si>
    <t xml:space="preserve">Estas condiciones pueden variar dependiendo de lo establecido por el usuario. Para utilizar </t>
  </si>
  <si>
    <t>otras condiciones de referencia, sólo se debe cambiar los valores en el menú principal.</t>
  </si>
  <si>
    <t>bar(atm)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</si>
</sst>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000"/>
    <numFmt numFmtId="165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vertAlign val="subscript"/>
      <sz val="10"/>
      <color indexed="62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8"/>
      <name val="Segoe U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164" fontId="0" fillId="0" borderId="14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Alignment="1" applyProtection="1">
      <alignment/>
      <protection/>
    </xf>
    <xf numFmtId="0" fontId="2" fillId="0" borderId="15" xfId="0" applyFont="1" applyBorder="1" applyAlignment="1">
      <alignment/>
    </xf>
    <xf numFmtId="0" fontId="0" fillId="0" borderId="11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2" fontId="0" fillId="0" borderId="0" xfId="0" applyNumberFormat="1" applyFont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4" borderId="11" xfId="0" applyFont="1" applyFill="1" applyBorder="1" applyAlignment="1" applyProtection="1">
      <alignment/>
      <protection locked="0"/>
    </xf>
    <xf numFmtId="165" fontId="0" fillId="34" borderId="16" xfId="0" applyNumberFormat="1" applyFont="1" applyFill="1" applyBorder="1" applyAlignment="1" applyProtection="1">
      <alignment/>
      <protection locked="0"/>
    </xf>
    <xf numFmtId="165" fontId="0" fillId="34" borderId="13" xfId="0" applyNumberFormat="1" applyFont="1" applyFill="1" applyBorder="1" applyAlignment="1" applyProtection="1">
      <alignment/>
      <protection locked="0"/>
    </xf>
    <xf numFmtId="0" fontId="0" fillId="35" borderId="11" xfId="0" applyFont="1" applyFill="1" applyBorder="1" applyAlignment="1" applyProtection="1">
      <alignment/>
      <protection locked="0"/>
    </xf>
    <xf numFmtId="0" fontId="0" fillId="35" borderId="16" xfId="0" applyFont="1" applyFill="1" applyBorder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4" fontId="0" fillId="33" borderId="11" xfId="0" applyNumberFormat="1" applyFont="1" applyFill="1" applyBorder="1" applyAlignment="1" applyProtection="1">
      <alignment/>
      <protection hidden="1"/>
    </xf>
    <xf numFmtId="164" fontId="0" fillId="33" borderId="16" xfId="0" applyNumberFormat="1" applyFont="1" applyFill="1" applyBorder="1" applyAlignment="1" applyProtection="1">
      <alignment/>
      <protection hidden="1"/>
    </xf>
    <xf numFmtId="0" fontId="0" fillId="33" borderId="13" xfId="0" applyFont="1" applyFill="1" applyBorder="1" applyAlignment="1" applyProtection="1">
      <alignment/>
      <protection hidden="1"/>
    </xf>
    <xf numFmtId="0" fontId="7" fillId="0" borderId="0" xfId="52" applyFont="1" applyAlignment="1" applyProtection="1">
      <alignment horizontal="left"/>
      <protection locked="0"/>
    </xf>
    <xf numFmtId="0" fontId="7" fillId="0" borderId="0" xfId="52" applyAlignment="1" applyProtection="1">
      <alignment horizontal="center"/>
      <protection locked="0"/>
    </xf>
    <xf numFmtId="0" fontId="7" fillId="0" borderId="0" xfId="52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0</xdr:rowOff>
    </xdr:from>
    <xdr:to>
      <xdr:col>1</xdr:col>
      <xdr:colOff>628650</xdr:colOff>
      <xdr:row>4</xdr:row>
      <xdr:rowOff>123825</xdr:rowOff>
    </xdr:to>
    <xdr:pic>
      <xdr:nvPicPr>
        <xdr:cNvPr id="1" name="Picture 1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61925"/>
          <a:ext cx="1266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23</xdr:row>
      <xdr:rowOff>19050</xdr:rowOff>
    </xdr:from>
    <xdr:to>
      <xdr:col>6</xdr:col>
      <xdr:colOff>704850</xdr:colOff>
      <xdr:row>26</xdr:row>
      <xdr:rowOff>76200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3050" y="3857625"/>
          <a:ext cx="4495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0</xdr:rowOff>
    </xdr:from>
    <xdr:to>
      <xdr:col>1</xdr:col>
      <xdr:colOff>152400</xdr:colOff>
      <xdr:row>4</xdr:row>
      <xdr:rowOff>123825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61925"/>
          <a:ext cx="1266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0</xdr:rowOff>
    </xdr:from>
    <xdr:to>
      <xdr:col>1</xdr:col>
      <xdr:colOff>152400</xdr:colOff>
      <xdr:row>4</xdr:row>
      <xdr:rowOff>123825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61925"/>
          <a:ext cx="1266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C4:I3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2" width="11.421875" style="24" customWidth="1"/>
    <col min="3" max="3" width="22.8515625" style="24" bestFit="1" customWidth="1"/>
    <col min="4" max="6" width="11.421875" style="24" customWidth="1"/>
    <col min="7" max="7" width="24.7109375" style="24" bestFit="1" customWidth="1"/>
    <col min="8" max="16384" width="11.421875" style="24" customWidth="1"/>
  </cols>
  <sheetData>
    <row r="2" ht="12.75"/>
    <row r="3" ht="12.75"/>
    <row r="4" ht="12.75">
      <c r="C4" s="23" t="s">
        <v>96</v>
      </c>
    </row>
    <row r="5" ht="12.75"/>
    <row r="6" spans="3:9" ht="13.5" thickBot="1">
      <c r="C6" s="23" t="s">
        <v>9</v>
      </c>
      <c r="G6" s="23" t="s">
        <v>15</v>
      </c>
      <c r="H6" s="39" t="s">
        <v>82</v>
      </c>
      <c r="I6" s="39"/>
    </row>
    <row r="7" spans="3:9" ht="13.5" thickBot="1">
      <c r="C7" s="24" t="s">
        <v>2</v>
      </c>
      <c r="D7" s="30">
        <v>2</v>
      </c>
      <c r="G7" s="24" t="s">
        <v>16</v>
      </c>
      <c r="H7" s="33">
        <v>1.013</v>
      </c>
      <c r="I7" s="24" t="s">
        <v>99</v>
      </c>
    </row>
    <row r="8" spans="3:9" ht="13.5" thickBot="1">
      <c r="C8" s="24" t="s">
        <v>0</v>
      </c>
      <c r="D8" s="31">
        <v>42</v>
      </c>
      <c r="E8" s="24" t="s">
        <v>1</v>
      </c>
      <c r="G8" s="24" t="s">
        <v>0</v>
      </c>
      <c r="H8" s="34">
        <v>0</v>
      </c>
      <c r="I8" s="24" t="s">
        <v>1</v>
      </c>
    </row>
    <row r="9" spans="3:9" ht="13.5" thickBot="1">
      <c r="C9" s="24" t="s">
        <v>7</v>
      </c>
      <c r="D9" s="32">
        <v>15</v>
      </c>
      <c r="E9" s="24" t="s">
        <v>8</v>
      </c>
      <c r="G9" s="24" t="s">
        <v>7</v>
      </c>
      <c r="H9" s="35">
        <v>0</v>
      </c>
      <c r="I9" s="24" t="s">
        <v>8</v>
      </c>
    </row>
    <row r="10" ht="12.75">
      <c r="H10" s="25"/>
    </row>
    <row r="11" spans="3:9" ht="13.5" thickBot="1">
      <c r="C11" s="23" t="s">
        <v>17</v>
      </c>
      <c r="G11" s="23" t="s">
        <v>79</v>
      </c>
      <c r="H11" s="39" t="s">
        <v>82</v>
      </c>
      <c r="I11" s="39"/>
    </row>
    <row r="12" spans="3:9" ht="13.5" thickBot="1">
      <c r="C12" s="24" t="s">
        <v>18</v>
      </c>
      <c r="D12" s="31">
        <v>480</v>
      </c>
      <c r="G12" s="24" t="s">
        <v>16</v>
      </c>
      <c r="H12" s="33">
        <v>1.013</v>
      </c>
      <c r="I12" s="24" t="s">
        <v>99</v>
      </c>
    </row>
    <row r="13" spans="7:9" ht="13.5" thickBot="1">
      <c r="G13" s="24" t="s">
        <v>0</v>
      </c>
      <c r="H13" s="34">
        <v>0</v>
      </c>
      <c r="I13" s="24" t="s">
        <v>1</v>
      </c>
    </row>
    <row r="14" spans="7:9" ht="13.5" thickBot="1">
      <c r="G14" s="24" t="s">
        <v>7</v>
      </c>
      <c r="H14" s="35">
        <v>15.56</v>
      </c>
      <c r="I14" s="24" t="s">
        <v>8</v>
      </c>
    </row>
    <row r="15" ht="12.75">
      <c r="H15" s="25"/>
    </row>
    <row r="16" ht="12.75">
      <c r="H16" s="25"/>
    </row>
    <row r="17" spans="3:8" ht="13.5" thickBot="1">
      <c r="C17" s="23" t="s">
        <v>44</v>
      </c>
      <c r="H17" s="25"/>
    </row>
    <row r="18" spans="3:8" ht="13.5" thickBot="1">
      <c r="C18" s="24" t="s">
        <v>61</v>
      </c>
      <c r="D18" s="36">
        <f>ROUNDUP(Hoja3!B48,2)</f>
        <v>248.64999999999998</v>
      </c>
      <c r="H18" s="25"/>
    </row>
    <row r="19" spans="3:8" ht="13.5" thickBot="1">
      <c r="C19" s="24" t="s">
        <v>59</v>
      </c>
      <c r="D19" s="37">
        <f>Hoja3!B49</f>
        <v>0.3221297637051657</v>
      </c>
      <c r="E19" s="24" t="s">
        <v>60</v>
      </c>
      <c r="H19" s="25"/>
    </row>
    <row r="20" spans="3:5" ht="13.5" thickBot="1">
      <c r="C20" s="24" t="s">
        <v>75</v>
      </c>
      <c r="D20" s="38">
        <f>Hoja3!B2</f>
        <v>2</v>
      </c>
      <c r="E20" s="24" t="s">
        <v>74</v>
      </c>
    </row>
    <row r="22" spans="3:7" ht="12.75">
      <c r="C22" s="23"/>
      <c r="G22" s="26"/>
    </row>
    <row r="23" spans="3:4" ht="12.75">
      <c r="C23" s="23" t="s">
        <v>90</v>
      </c>
      <c r="D23" s="27"/>
    </row>
    <row r="24" ht="12.75">
      <c r="D24" s="28"/>
    </row>
    <row r="25" ht="12.75">
      <c r="D25" s="29"/>
    </row>
    <row r="26" spans="3:4" ht="12.75">
      <c r="C26" s="23"/>
      <c r="D26" s="29"/>
    </row>
    <row r="27" ht="12.75">
      <c r="D27" s="27"/>
    </row>
    <row r="28" spans="3:4" ht="12.75">
      <c r="C28" s="24" t="s">
        <v>92</v>
      </c>
      <c r="D28" s="29"/>
    </row>
    <row r="29" ht="12.75">
      <c r="C29" s="24" t="s">
        <v>93</v>
      </c>
    </row>
    <row r="30" ht="12.75">
      <c r="C30" s="24" t="s">
        <v>91</v>
      </c>
    </row>
    <row r="31" ht="12.75">
      <c r="C31" s="24" t="s">
        <v>94</v>
      </c>
    </row>
    <row r="32" ht="12.75">
      <c r="C32" s="24" t="s">
        <v>95</v>
      </c>
    </row>
  </sheetData>
  <sheetProtection password="CC06" sheet="1" objects="1" scenarios="1"/>
  <mergeCells count="2">
    <mergeCell ref="H6:I6"/>
    <mergeCell ref="H11:I11"/>
  </mergeCells>
  <hyperlinks>
    <hyperlink ref="H6" location="Info!A1" display="más info click aquí"/>
    <hyperlink ref="H11" location="Info2!A1" display="más info click aquí"/>
  </hyperlinks>
  <printOptions/>
  <pageMargins left="0.75" right="0.75" top="1" bottom="1" header="0" footer="0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O9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1" width="11.421875" style="0" customWidth="1"/>
    <col min="2" max="2" width="19.8515625" style="0" bestFit="1" customWidth="1"/>
    <col min="3" max="4" width="12.140625" style="0" bestFit="1" customWidth="1"/>
  </cols>
  <sheetData>
    <row r="1" ht="12.75">
      <c r="A1" t="s">
        <v>3</v>
      </c>
    </row>
    <row r="2" spans="1:8" ht="12.75">
      <c r="A2">
        <v>1</v>
      </c>
      <c r="B2">
        <v>1</v>
      </c>
      <c r="C2">
        <v>3</v>
      </c>
      <c r="H2">
        <v>1</v>
      </c>
    </row>
    <row r="3" spans="1:8" ht="12.75">
      <c r="A3" s="1" t="s">
        <v>4</v>
      </c>
      <c r="B3" s="1" t="s">
        <v>10</v>
      </c>
      <c r="C3" s="1" t="s">
        <v>43</v>
      </c>
      <c r="H3" s="1" t="s">
        <v>43</v>
      </c>
    </row>
    <row r="4" spans="1:15" ht="12.75">
      <c r="A4" t="s">
        <v>5</v>
      </c>
      <c r="B4" t="s">
        <v>11</v>
      </c>
      <c r="C4" t="str">
        <f aca="true" t="shared" si="0" ref="C4:C9">VLOOKUP(D4,$D$4:$G$9,ROUNDUP($B$2/2,0)+1)</f>
        <v>l/s (FAD)</v>
      </c>
      <c r="D4">
        <v>1</v>
      </c>
      <c r="E4" t="s">
        <v>25</v>
      </c>
      <c r="F4" t="s">
        <v>31</v>
      </c>
      <c r="G4" t="s">
        <v>37</v>
      </c>
      <c r="H4" t="str">
        <f aca="true" t="shared" si="1" ref="H4:H9">VLOOKUP(I4,$I$4:$O$9,$B$2+1)</f>
        <v>Nl/s</v>
      </c>
      <c r="I4">
        <v>1</v>
      </c>
      <c r="J4" t="s">
        <v>31</v>
      </c>
      <c r="K4" t="s">
        <v>37</v>
      </c>
      <c r="L4" t="s">
        <v>25</v>
      </c>
      <c r="M4" t="s">
        <v>37</v>
      </c>
      <c r="N4" t="s">
        <v>25</v>
      </c>
      <c r="O4" t="s">
        <v>31</v>
      </c>
    </row>
    <row r="5" spans="1:15" ht="12.75">
      <c r="A5" t="s">
        <v>6</v>
      </c>
      <c r="B5" t="s">
        <v>80</v>
      </c>
      <c r="C5" t="str">
        <f t="shared" si="0"/>
        <v>l/min (FAD)</v>
      </c>
      <c r="D5">
        <v>2</v>
      </c>
      <c r="E5" t="s">
        <v>26</v>
      </c>
      <c r="F5" t="s">
        <v>32</v>
      </c>
      <c r="G5" t="s">
        <v>38</v>
      </c>
      <c r="H5" t="str">
        <f t="shared" si="1"/>
        <v>Nl/min</v>
      </c>
      <c r="I5">
        <v>2</v>
      </c>
      <c r="J5" t="s">
        <v>32</v>
      </c>
      <c r="K5" t="s">
        <v>38</v>
      </c>
      <c r="L5" t="s">
        <v>26</v>
      </c>
      <c r="M5" t="s">
        <v>38</v>
      </c>
      <c r="N5" t="s">
        <v>26</v>
      </c>
      <c r="O5" t="s">
        <v>32</v>
      </c>
    </row>
    <row r="6" spans="2:15" ht="12.75">
      <c r="B6" t="s">
        <v>12</v>
      </c>
      <c r="C6" t="str">
        <f t="shared" si="0"/>
        <v>m³/h (FAD)</v>
      </c>
      <c r="D6">
        <v>3</v>
      </c>
      <c r="E6" t="s">
        <v>27</v>
      </c>
      <c r="F6" t="s">
        <v>33</v>
      </c>
      <c r="G6" t="s">
        <v>39</v>
      </c>
      <c r="H6" t="str">
        <f t="shared" si="1"/>
        <v>Nm³/h</v>
      </c>
      <c r="I6">
        <v>3</v>
      </c>
      <c r="J6" t="s">
        <v>33</v>
      </c>
      <c r="K6" t="s">
        <v>39</v>
      </c>
      <c r="L6" t="s">
        <v>27</v>
      </c>
      <c r="M6" t="s">
        <v>39</v>
      </c>
      <c r="N6" t="s">
        <v>27</v>
      </c>
      <c r="O6" t="s">
        <v>33</v>
      </c>
    </row>
    <row r="7" spans="2:15" ht="12.75">
      <c r="B7" t="s">
        <v>13</v>
      </c>
      <c r="C7" t="str">
        <f t="shared" si="0"/>
        <v>m³/min (FAD)</v>
      </c>
      <c r="D7">
        <v>4</v>
      </c>
      <c r="E7" t="s">
        <v>28</v>
      </c>
      <c r="F7" t="s">
        <v>34</v>
      </c>
      <c r="G7" t="s">
        <v>40</v>
      </c>
      <c r="H7" t="str">
        <f t="shared" si="1"/>
        <v>Nm³/min</v>
      </c>
      <c r="I7">
        <v>4</v>
      </c>
      <c r="J7" t="s">
        <v>34</v>
      </c>
      <c r="K7" t="s">
        <v>40</v>
      </c>
      <c r="L7" t="s">
        <v>28</v>
      </c>
      <c r="M7" t="s">
        <v>40</v>
      </c>
      <c r="N7" t="s">
        <v>28</v>
      </c>
      <c r="O7" t="s">
        <v>34</v>
      </c>
    </row>
    <row r="8" spans="2:15" ht="12.75">
      <c r="B8" t="s">
        <v>81</v>
      </c>
      <c r="C8" t="str">
        <f t="shared" si="0"/>
        <v>cfm (FAD)</v>
      </c>
      <c r="D8">
        <v>5</v>
      </c>
      <c r="E8" t="s">
        <v>29</v>
      </c>
      <c r="F8" t="s">
        <v>35</v>
      </c>
      <c r="G8" t="s">
        <v>41</v>
      </c>
      <c r="H8" t="str">
        <f t="shared" si="1"/>
        <v>Ncfm</v>
      </c>
      <c r="I8">
        <v>5</v>
      </c>
      <c r="J8" t="s">
        <v>35</v>
      </c>
      <c r="K8" t="s">
        <v>41</v>
      </c>
      <c r="L8" t="s">
        <v>29</v>
      </c>
      <c r="M8" t="s">
        <v>41</v>
      </c>
      <c r="N8" t="s">
        <v>29</v>
      </c>
      <c r="O8" t="s">
        <v>35</v>
      </c>
    </row>
    <row r="9" spans="2:15" ht="12.75">
      <c r="B9" t="s">
        <v>14</v>
      </c>
      <c r="C9" t="str">
        <f t="shared" si="0"/>
        <v>gpm (FAD)</v>
      </c>
      <c r="D9">
        <v>6</v>
      </c>
      <c r="E9" t="s">
        <v>30</v>
      </c>
      <c r="F9" t="s">
        <v>36</v>
      </c>
      <c r="G9" t="s">
        <v>42</v>
      </c>
      <c r="H9" t="str">
        <f t="shared" si="1"/>
        <v>Ngpm</v>
      </c>
      <c r="I9">
        <v>6</v>
      </c>
      <c r="J9" t="s">
        <v>36</v>
      </c>
      <c r="K9" t="s">
        <v>42</v>
      </c>
      <c r="L9" t="s">
        <v>30</v>
      </c>
      <c r="M9" t="s">
        <v>42</v>
      </c>
      <c r="N9" t="s">
        <v>30</v>
      </c>
      <c r="O9" t="s">
        <v>36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L403"/>
  <sheetViews>
    <sheetView zoomScalePageLayoutView="0" workbookViewId="0" topLeftCell="A350">
      <selection activeCell="K1" sqref="K1:L403"/>
    </sheetView>
  </sheetViews>
  <sheetFormatPr defaultColWidth="11.421875" defaultRowHeight="12.75"/>
  <cols>
    <col min="1" max="1" width="14.00390625" style="0" customWidth="1"/>
    <col min="2" max="2" width="12.421875" style="0" bestFit="1" customWidth="1"/>
    <col min="3" max="8" width="11.57421875" style="0" bestFit="1" customWidth="1"/>
    <col min="9" max="10" width="11.421875" style="0" customWidth="1"/>
    <col min="11" max="12" width="11.57421875" style="0" bestFit="1" customWidth="1"/>
  </cols>
  <sheetData>
    <row r="1" spans="1:12" ht="15">
      <c r="A1" s="1" t="s">
        <v>46</v>
      </c>
      <c r="K1" s="2" t="s">
        <v>47</v>
      </c>
      <c r="L1" s="3" t="s">
        <v>48</v>
      </c>
    </row>
    <row r="2" spans="1:12" ht="13.5" thickBot="1">
      <c r="A2" t="s">
        <v>56</v>
      </c>
      <c r="B2" s="10">
        <f>IF(Hoja2!A2=1,Hoja1!D7,ROUNDUP(1.013*(1-22.557*10^-6*Hoja1!D7)^5.256,3))</f>
        <v>2</v>
      </c>
      <c r="K2" s="4" t="s">
        <v>8</v>
      </c>
      <c r="L2" s="5" t="s">
        <v>49</v>
      </c>
    </row>
    <row r="3" spans="1:12" ht="12.75">
      <c r="A3" t="s">
        <v>45</v>
      </c>
      <c r="B3" s="10">
        <f>Hoja1!D9+273</f>
        <v>288</v>
      </c>
      <c r="K3" s="14">
        <v>-100</v>
      </c>
      <c r="L3" s="14">
        <v>1.403E-05</v>
      </c>
    </row>
    <row r="4" spans="1:12" ht="12.75">
      <c r="A4" t="s">
        <v>50</v>
      </c>
      <c r="B4">
        <f>VLOOKUP(B3-273,psat,2)/1000</f>
        <v>0.01704</v>
      </c>
      <c r="K4" s="14">
        <v>-99</v>
      </c>
      <c r="L4" s="14">
        <v>1.719E-05</v>
      </c>
    </row>
    <row r="5" spans="1:12" ht="12.75">
      <c r="A5" t="s">
        <v>54</v>
      </c>
      <c r="B5">
        <f>Hoja1!D8/100</f>
        <v>0.42</v>
      </c>
      <c r="K5" s="14">
        <v>-98</v>
      </c>
      <c r="L5" s="14">
        <v>2.101E-05</v>
      </c>
    </row>
    <row r="6" spans="11:12" ht="12.75">
      <c r="K6" s="14">
        <v>-97</v>
      </c>
      <c r="L6" s="14">
        <v>2.561E-05</v>
      </c>
    </row>
    <row r="7" spans="1:12" ht="12.75">
      <c r="A7" t="s">
        <v>51</v>
      </c>
      <c r="B7">
        <v>287.05</v>
      </c>
      <c r="K7" s="14">
        <v>-96</v>
      </c>
      <c r="L7" s="14">
        <v>3.117E-05</v>
      </c>
    </row>
    <row r="8" spans="1:12" ht="12.75">
      <c r="A8" t="s">
        <v>52</v>
      </c>
      <c r="B8">
        <v>461.495</v>
      </c>
      <c r="K8" s="14">
        <v>-95</v>
      </c>
      <c r="L8" s="14">
        <v>3.784E-05</v>
      </c>
    </row>
    <row r="9" spans="3:12" ht="12.75">
      <c r="C9" t="s">
        <v>77</v>
      </c>
      <c r="D9" t="s">
        <v>78</v>
      </c>
      <c r="K9" s="14">
        <v>-94</v>
      </c>
      <c r="L9" s="14">
        <v>4.584E-05</v>
      </c>
    </row>
    <row r="10" spans="1:12" ht="12.75">
      <c r="A10" t="s">
        <v>53</v>
      </c>
      <c r="B10">
        <f>B5*B4</f>
        <v>0.0071568</v>
      </c>
      <c r="C10">
        <f>B38*B36</f>
        <v>0</v>
      </c>
      <c r="D10">
        <f>C38*C36</f>
        <v>0</v>
      </c>
      <c r="K10" s="14">
        <v>-93</v>
      </c>
      <c r="L10" s="14">
        <v>5.542E-05</v>
      </c>
    </row>
    <row r="11" spans="11:12" ht="12.75">
      <c r="K11" s="14">
        <v>-92</v>
      </c>
      <c r="L11" s="14">
        <v>6.685E-05</v>
      </c>
    </row>
    <row r="12" spans="11:12" ht="12.75">
      <c r="K12" s="14">
        <v>-91</v>
      </c>
      <c r="L12" s="14">
        <v>8.049E-05</v>
      </c>
    </row>
    <row r="13" spans="11:12" ht="12.75">
      <c r="K13" s="14">
        <v>-90</v>
      </c>
      <c r="L13" s="14">
        <v>9.672E-05</v>
      </c>
    </row>
    <row r="14" spans="3:12" ht="12.75">
      <c r="C14" t="s">
        <v>77</v>
      </c>
      <c r="D14" t="s">
        <v>78</v>
      </c>
      <c r="K14" s="14">
        <v>-89</v>
      </c>
      <c r="L14" s="14">
        <v>0.000116</v>
      </c>
    </row>
    <row r="15" spans="1:12" ht="12.75">
      <c r="A15" t="s">
        <v>55</v>
      </c>
      <c r="B15">
        <f>B2-B10</f>
        <v>1.9928432</v>
      </c>
      <c r="C15">
        <f>B37-C10</f>
        <v>1.013</v>
      </c>
      <c r="D15">
        <f>C37-D10</f>
        <v>1.013</v>
      </c>
      <c r="K15" s="14">
        <v>-88</v>
      </c>
      <c r="L15" s="14">
        <v>0.0001388</v>
      </c>
    </row>
    <row r="16" spans="11:12" ht="12.75">
      <c r="K16" s="14">
        <v>-87</v>
      </c>
      <c r="L16" s="14">
        <v>0.0001658</v>
      </c>
    </row>
    <row r="17" spans="3:12" ht="12.75">
      <c r="C17" t="s">
        <v>77</v>
      </c>
      <c r="D17" t="s">
        <v>78</v>
      </c>
      <c r="K17" s="14">
        <v>-86</v>
      </c>
      <c r="L17" s="14">
        <v>0.0001977</v>
      </c>
    </row>
    <row r="18" spans="1:12" ht="12.75">
      <c r="A18" t="s">
        <v>57</v>
      </c>
      <c r="B18">
        <f>((B10/B8)+B15/B7)/D39*10^5</f>
        <v>2.4159732277887427</v>
      </c>
      <c r="C18">
        <f>((C10/B8)+C15/B7)/B39*10^5</f>
        <v>1.2926746945210625</v>
      </c>
      <c r="D18">
        <f>((D10/B8)+D15/B7)/C39*10^5</f>
        <v>1.2229698905054411</v>
      </c>
      <c r="K18" s="14">
        <v>-85</v>
      </c>
      <c r="L18" s="14">
        <v>0.0002353</v>
      </c>
    </row>
    <row r="19" spans="11:12" ht="12.75">
      <c r="K19" s="14">
        <v>-84</v>
      </c>
      <c r="L19" s="14">
        <v>0.0002796</v>
      </c>
    </row>
    <row r="20" spans="11:12" ht="12.75">
      <c r="K20" s="14">
        <v>-83</v>
      </c>
      <c r="L20" s="14">
        <v>0.0003316</v>
      </c>
    </row>
    <row r="21" spans="11:12" ht="12.75">
      <c r="K21" s="14">
        <v>-82</v>
      </c>
      <c r="L21" s="14">
        <v>0.0003925</v>
      </c>
    </row>
    <row r="22" spans="11:12" ht="12.75">
      <c r="K22" s="14">
        <v>-81</v>
      </c>
      <c r="L22" s="14">
        <v>0.0004638</v>
      </c>
    </row>
    <row r="23" spans="11:12" ht="12.75">
      <c r="K23" s="14">
        <v>-80</v>
      </c>
      <c r="L23" s="14">
        <v>0.0005473</v>
      </c>
    </row>
    <row r="24" spans="11:12" ht="12.75">
      <c r="K24" s="14">
        <v>-79</v>
      </c>
      <c r="L24" s="14">
        <v>0.0006444</v>
      </c>
    </row>
    <row r="25" spans="11:12" ht="12.75">
      <c r="K25" s="14">
        <v>-78</v>
      </c>
      <c r="L25" s="14">
        <v>0.0007577</v>
      </c>
    </row>
    <row r="26" spans="2:12" ht="12.75">
      <c r="B26" s="6"/>
      <c r="C26" s="6" t="s">
        <v>19</v>
      </c>
      <c r="D26" s="6" t="s">
        <v>20</v>
      </c>
      <c r="E26" s="6" t="s">
        <v>23</v>
      </c>
      <c r="F26" s="6" t="s">
        <v>24</v>
      </c>
      <c r="G26" s="6" t="s">
        <v>21</v>
      </c>
      <c r="H26" s="6" t="s">
        <v>22</v>
      </c>
      <c r="K26" s="14">
        <v>-77</v>
      </c>
      <c r="L26" s="14">
        <v>0.0008894</v>
      </c>
    </row>
    <row r="27" spans="1:12" ht="12.75">
      <c r="A27">
        <v>1</v>
      </c>
      <c r="B27" s="6" t="s">
        <v>19</v>
      </c>
      <c r="C27" s="6">
        <v>1</v>
      </c>
      <c r="D27" s="6">
        <v>60</v>
      </c>
      <c r="E27" s="6">
        <v>3.6</v>
      </c>
      <c r="F27" s="6">
        <v>0.06</v>
      </c>
      <c r="G27" s="9">
        <v>2.11888000329</v>
      </c>
      <c r="H27" s="6">
        <v>15.8503231</v>
      </c>
      <c r="K27" s="14">
        <v>-76</v>
      </c>
      <c r="L27" s="14">
        <v>0.001042</v>
      </c>
    </row>
    <row r="28" spans="1:12" ht="12.75">
      <c r="A28">
        <v>2</v>
      </c>
      <c r="B28" s="6" t="s">
        <v>20</v>
      </c>
      <c r="C28" s="6">
        <f>1/D27</f>
        <v>0.016666666666666666</v>
      </c>
      <c r="D28" s="6">
        <v>1</v>
      </c>
      <c r="E28" s="6">
        <v>0.06</v>
      </c>
      <c r="F28" s="6">
        <v>0.001</v>
      </c>
      <c r="G28" s="9">
        <v>0.035314666721</v>
      </c>
      <c r="H28" s="9">
        <v>0.264172052358148</v>
      </c>
      <c r="K28" s="14">
        <v>-75</v>
      </c>
      <c r="L28" s="14">
        <v>0.00122</v>
      </c>
    </row>
    <row r="29" spans="1:12" ht="12.75">
      <c r="A29">
        <v>3</v>
      </c>
      <c r="B29" s="6" t="s">
        <v>23</v>
      </c>
      <c r="C29" s="6">
        <f>1/E27</f>
        <v>0.2777777777777778</v>
      </c>
      <c r="D29" s="6">
        <f>1/E28</f>
        <v>16.666666666666668</v>
      </c>
      <c r="E29" s="6">
        <v>1</v>
      </c>
      <c r="F29" s="9">
        <f>1/60</f>
        <v>0.016666666666666666</v>
      </c>
      <c r="G29" s="9">
        <v>0.588577778691</v>
      </c>
      <c r="H29" s="9">
        <v>4.40286753930247</v>
      </c>
      <c r="K29" s="14">
        <v>-74</v>
      </c>
      <c r="L29" s="14">
        <v>0.001426</v>
      </c>
    </row>
    <row r="30" spans="1:12" ht="12.75">
      <c r="A30">
        <v>4</v>
      </c>
      <c r="B30" s="6" t="s">
        <v>24</v>
      </c>
      <c r="C30" s="6">
        <f>1/F27</f>
        <v>16.666666666666668</v>
      </c>
      <c r="D30" s="6">
        <f>1/F28</f>
        <v>1000</v>
      </c>
      <c r="E30" s="6">
        <f>1/F29</f>
        <v>60</v>
      </c>
      <c r="F30" s="6">
        <v>1</v>
      </c>
      <c r="G30" s="9">
        <v>35.3146667215</v>
      </c>
      <c r="H30" s="9">
        <v>264.172052358148</v>
      </c>
      <c r="K30" s="14">
        <v>-73</v>
      </c>
      <c r="L30" s="14">
        <v>0.001665</v>
      </c>
    </row>
    <row r="31" spans="1:12" ht="12.75">
      <c r="A31">
        <v>5</v>
      </c>
      <c r="B31" s="6" t="s">
        <v>21</v>
      </c>
      <c r="C31" s="6">
        <f>1/G27</f>
        <v>0.4719474431998475</v>
      </c>
      <c r="D31" s="6">
        <f>1/G28</f>
        <v>28.316846592391776</v>
      </c>
      <c r="E31" s="6">
        <f>1/G29</f>
        <v>1.6990107955213753</v>
      </c>
      <c r="F31" s="6">
        <f>1/G30</f>
        <v>0.028316846591990855</v>
      </c>
      <c r="G31" s="6">
        <v>1</v>
      </c>
      <c r="H31" s="7">
        <v>7.48051948051948</v>
      </c>
      <c r="K31" s="14">
        <v>-72</v>
      </c>
      <c r="L31" s="14">
        <v>0.001936</v>
      </c>
    </row>
    <row r="32" spans="1:12" ht="12.75">
      <c r="A32">
        <v>6</v>
      </c>
      <c r="B32" s="6" t="s">
        <v>22</v>
      </c>
      <c r="C32" s="6">
        <f>1/H27</f>
        <v>0.06309019656514131</v>
      </c>
      <c r="D32" s="6">
        <f>1/H28</f>
        <v>3.785411784000006</v>
      </c>
      <c r="E32" s="6">
        <f>1/H29</f>
        <v>0.22712470704000018</v>
      </c>
      <c r="F32" s="6">
        <f>1/H30</f>
        <v>0.0037854117840000062</v>
      </c>
      <c r="G32" s="6">
        <f>1/H31</f>
        <v>0.13368055555555555</v>
      </c>
      <c r="H32" s="6">
        <v>1</v>
      </c>
      <c r="K32" s="14">
        <v>-71</v>
      </c>
      <c r="L32" s="14">
        <v>0.002252</v>
      </c>
    </row>
    <row r="33" spans="11:12" ht="12.75">
      <c r="K33" s="14">
        <v>-70</v>
      </c>
      <c r="L33" s="14">
        <v>0.002615</v>
      </c>
    </row>
    <row r="34" spans="1:12" ht="12.75">
      <c r="A34" t="s">
        <v>66</v>
      </c>
      <c r="B34">
        <f>VLOOKUP(Hoja2!C2,A27:H32,3)*Hoja1!D12</f>
        <v>133.33333333333334</v>
      </c>
      <c r="C34" t="s">
        <v>19</v>
      </c>
      <c r="K34" s="14">
        <v>-69</v>
      </c>
      <c r="L34" s="14">
        <v>0.003032</v>
      </c>
    </row>
    <row r="35" spans="2:12" ht="12.75">
      <c r="B35" s="19" t="s">
        <v>62</v>
      </c>
      <c r="C35" s="19" t="s">
        <v>63</v>
      </c>
      <c r="D35" s="19" t="s">
        <v>64</v>
      </c>
      <c r="K35" s="14">
        <v>-68</v>
      </c>
      <c r="L35" s="14">
        <v>0.003511</v>
      </c>
    </row>
    <row r="36" spans="1:12" ht="12.75">
      <c r="A36" s="7" t="s">
        <v>76</v>
      </c>
      <c r="B36" s="6">
        <f>VLOOKUP(B39-273,psat,2)/1000</f>
        <v>0.00611</v>
      </c>
      <c r="C36" s="6">
        <f>VLOOKUP(C39-273,psat,2)/1000</f>
        <v>0.01704</v>
      </c>
      <c r="D36" s="6">
        <f>VLOOKUP(D39-273,psat,2)/1000</f>
        <v>0.01704</v>
      </c>
      <c r="E36" s="12"/>
      <c r="F36" s="12"/>
      <c r="G36" s="12"/>
      <c r="K36" s="14">
        <v>-67</v>
      </c>
      <c r="L36" s="14">
        <v>0.00406</v>
      </c>
    </row>
    <row r="37" spans="1:12" ht="12.75">
      <c r="A37" s="6" t="s">
        <v>70</v>
      </c>
      <c r="B37" s="6">
        <f>Hoja1!H7</f>
        <v>1.013</v>
      </c>
      <c r="C37" s="6">
        <f>Hoja1!H12</f>
        <v>1.013</v>
      </c>
      <c r="D37" s="6">
        <f>B2</f>
        <v>2</v>
      </c>
      <c r="E37" s="12"/>
      <c r="F37" s="12"/>
      <c r="G37" s="12"/>
      <c r="K37" s="14">
        <v>-66</v>
      </c>
      <c r="L37" s="14">
        <v>0.00688</v>
      </c>
    </row>
    <row r="38" spans="1:12" ht="12.75">
      <c r="A38" s="6" t="s">
        <v>65</v>
      </c>
      <c r="B38" s="6">
        <f>Hoja1!H8/100</f>
        <v>0</v>
      </c>
      <c r="C38" s="6">
        <f>Hoja1!H13/100</f>
        <v>0</v>
      </c>
      <c r="D38" s="6">
        <f>B5</f>
        <v>0.42</v>
      </c>
      <c r="E38" s="12"/>
      <c r="F38" s="12"/>
      <c r="G38" s="12"/>
      <c r="K38" s="14">
        <v>-65</v>
      </c>
      <c r="L38" s="14">
        <v>0.005406</v>
      </c>
    </row>
    <row r="39" spans="1:12" ht="12.75">
      <c r="A39" s="6" t="s">
        <v>7</v>
      </c>
      <c r="B39" s="6">
        <f>Hoja1!H9+273</f>
        <v>273</v>
      </c>
      <c r="C39" s="6">
        <f>Hoja1!H14+273</f>
        <v>288.56</v>
      </c>
      <c r="D39" s="6">
        <f>B3</f>
        <v>288</v>
      </c>
      <c r="E39" s="13"/>
      <c r="F39" s="12"/>
      <c r="G39" s="12"/>
      <c r="K39" s="14">
        <v>-64</v>
      </c>
      <c r="L39" s="14">
        <v>0.006225</v>
      </c>
    </row>
    <row r="40" spans="1:12" ht="12.75">
      <c r="A40" s="7" t="s">
        <v>67</v>
      </c>
      <c r="B40" s="8">
        <f>B34</f>
        <v>133.33333333333334</v>
      </c>
      <c r="C40" s="8">
        <f>C42*(C37-D10)/(B37-C10)*B39/C39</f>
        <v>126.14360964790684</v>
      </c>
      <c r="D40" s="8">
        <f>D41*(D37-B10)/(B37-C10)*B39/D39</f>
        <v>248.64090599978076</v>
      </c>
      <c r="E40" s="12"/>
      <c r="F40" s="12"/>
      <c r="G40" s="12"/>
      <c r="K40" s="14">
        <v>-63</v>
      </c>
      <c r="L40" s="14">
        <v>0.007159</v>
      </c>
    </row>
    <row r="41" spans="1:12" ht="12.75">
      <c r="A41" s="7" t="s">
        <v>68</v>
      </c>
      <c r="B41" s="8">
        <f>B40*(B37-C10)/(D37-B10)*D39/B39</f>
        <v>71.49981096752221</v>
      </c>
      <c r="C41" s="8">
        <f>C42*(C37-D10)/(D37-B10)*D39/C39</f>
        <v>67.64433183439688</v>
      </c>
      <c r="D41" s="8">
        <f>B34</f>
        <v>133.33333333333334</v>
      </c>
      <c r="E41" s="12"/>
      <c r="F41" s="12"/>
      <c r="G41" s="12"/>
      <c r="K41" s="14">
        <v>-62</v>
      </c>
      <c r="L41" s="14">
        <v>0.008223</v>
      </c>
    </row>
    <row r="42" spans="1:12" ht="12.75">
      <c r="A42" s="7" t="s">
        <v>69</v>
      </c>
      <c r="B42" s="8">
        <f>B40*(B37-C10)/(C37-D10)*C39/B39</f>
        <v>140.93284493284494</v>
      </c>
      <c r="C42" s="8">
        <f>B34</f>
        <v>133.33333333333334</v>
      </c>
      <c r="D42" s="8">
        <f>D41*(D37-B10)/(C37-D10)*C39/D39</f>
        <v>262.8125268692188</v>
      </c>
      <c r="E42" s="12"/>
      <c r="F42" s="12"/>
      <c r="G42" s="12"/>
      <c r="K42" s="14">
        <v>-61</v>
      </c>
      <c r="L42" s="14">
        <v>0.0094332</v>
      </c>
    </row>
    <row r="43" spans="1:12" ht="12.75">
      <c r="A43" s="12"/>
      <c r="B43" s="16"/>
      <c r="C43" s="16"/>
      <c r="D43" s="16"/>
      <c r="K43" s="14">
        <v>-60</v>
      </c>
      <c r="L43" s="14">
        <v>0.0108</v>
      </c>
    </row>
    <row r="44" spans="1:12" ht="12.75">
      <c r="A44" s="7" t="s">
        <v>58</v>
      </c>
      <c r="B44" s="6">
        <f>B41*$B$18/1000</f>
        <v>0.1727416290894896</v>
      </c>
      <c r="C44" s="6">
        <f>C41*$B$18/1000</f>
        <v>0.16342689472356062</v>
      </c>
      <c r="D44" s="6">
        <f>D41*$B$18/1000</f>
        <v>0.3221297637051657</v>
      </c>
      <c r="K44" s="14">
        <v>-59</v>
      </c>
      <c r="L44" s="14">
        <v>0.01236</v>
      </c>
    </row>
    <row r="45" spans="1:12" ht="12.75">
      <c r="A45" s="12"/>
      <c r="B45" s="16"/>
      <c r="C45" s="16"/>
      <c r="D45" s="16"/>
      <c r="K45" s="14">
        <v>-58</v>
      </c>
      <c r="L45" s="14">
        <v>0.01413</v>
      </c>
    </row>
    <row r="46" spans="1:12" ht="12.75">
      <c r="A46" s="12" t="s">
        <v>66</v>
      </c>
      <c r="B46" s="17">
        <f>D40</f>
        <v>248.64090599978076</v>
      </c>
      <c r="C46" s="17">
        <f>D42</f>
        <v>262.8125268692188</v>
      </c>
      <c r="D46" s="17">
        <f>B41</f>
        <v>71.49981096752221</v>
      </c>
      <c r="E46" s="11">
        <f>B42</f>
        <v>140.93284493284494</v>
      </c>
      <c r="F46" s="11">
        <f>C41</f>
        <v>67.64433183439688</v>
      </c>
      <c r="G46" s="11">
        <f>C40</f>
        <v>126.14360964790684</v>
      </c>
      <c r="K46" s="14">
        <v>-57</v>
      </c>
      <c r="L46" s="14">
        <v>0.1612</v>
      </c>
    </row>
    <row r="47" spans="1:12" ht="12.75">
      <c r="A47" s="12" t="s">
        <v>72</v>
      </c>
      <c r="B47" s="16">
        <f>$D$44</f>
        <v>0.3221297637051657</v>
      </c>
      <c r="C47" s="16">
        <f>$D$44</f>
        <v>0.3221297637051657</v>
      </c>
      <c r="D47" s="16">
        <f>$B$44</f>
        <v>0.1727416290894896</v>
      </c>
      <c r="E47" s="16">
        <f>$B$44</f>
        <v>0.1727416290894896</v>
      </c>
      <c r="F47" s="16">
        <f>$C$44</f>
        <v>0.16342689472356062</v>
      </c>
      <c r="G47" s="16">
        <f>$C$44</f>
        <v>0.16342689472356062</v>
      </c>
      <c r="K47" s="14">
        <v>-56</v>
      </c>
      <c r="L47" s="14">
        <v>0.01838</v>
      </c>
    </row>
    <row r="48" spans="1:12" ht="12.75">
      <c r="A48" t="s">
        <v>71</v>
      </c>
      <c r="B48">
        <f>VLOOKUP(A46,A46:G46,Hoja2!B2+1)*VLOOKUP(Hoja3!$A$27,Hoja3!$A$27:$H$32,Hoja2!$H$2+2)</f>
        <v>248.64090599978076</v>
      </c>
      <c r="K48" s="14">
        <v>-55</v>
      </c>
      <c r="L48" s="14">
        <v>0.02092</v>
      </c>
    </row>
    <row r="49" spans="1:12" ht="12.75">
      <c r="A49" t="s">
        <v>73</v>
      </c>
      <c r="B49">
        <f>VLOOKUP(A47,A47:G47,Hoja2!B2+1)</f>
        <v>0.3221297637051657</v>
      </c>
      <c r="K49" s="14">
        <v>-54</v>
      </c>
      <c r="L49" s="14">
        <v>0.0238</v>
      </c>
    </row>
    <row r="50" spans="11:12" ht="12.75">
      <c r="K50" s="14">
        <v>-53</v>
      </c>
      <c r="L50" s="14">
        <v>0.02703</v>
      </c>
    </row>
    <row r="51" spans="2:12" ht="12.75">
      <c r="B51" s="16"/>
      <c r="C51" s="16"/>
      <c r="D51" s="16"/>
      <c r="E51" s="16"/>
      <c r="F51" s="16"/>
      <c r="G51" s="16"/>
      <c r="K51" s="14">
        <v>-52</v>
      </c>
      <c r="L51" s="14">
        <v>0.03067</v>
      </c>
    </row>
    <row r="52" spans="11:12" ht="12.75">
      <c r="K52" s="14">
        <v>-51</v>
      </c>
      <c r="L52" s="14">
        <v>0.03476</v>
      </c>
    </row>
    <row r="53" spans="11:12" ht="12.75">
      <c r="K53" s="14">
        <v>-50</v>
      </c>
      <c r="L53" s="14">
        <v>0.03935</v>
      </c>
    </row>
    <row r="54" spans="11:12" ht="12.75">
      <c r="K54" s="14">
        <v>-49</v>
      </c>
      <c r="L54" s="14">
        <v>0.04449</v>
      </c>
    </row>
    <row r="55" spans="11:12" ht="12.75">
      <c r="K55" s="14">
        <v>-48</v>
      </c>
      <c r="L55" s="14">
        <v>0.05026</v>
      </c>
    </row>
    <row r="56" spans="11:12" ht="12.75">
      <c r="K56" s="14">
        <v>-47</v>
      </c>
      <c r="L56" s="14">
        <v>0.05671</v>
      </c>
    </row>
    <row r="57" spans="11:12" ht="12.75">
      <c r="K57" s="14">
        <v>-46</v>
      </c>
      <c r="L57" s="14">
        <v>0.06393</v>
      </c>
    </row>
    <row r="58" spans="11:12" ht="12.75">
      <c r="K58" s="14">
        <v>-45</v>
      </c>
      <c r="L58" s="14">
        <v>0.07198</v>
      </c>
    </row>
    <row r="59" spans="11:12" ht="12.75">
      <c r="K59" s="14">
        <v>-44</v>
      </c>
      <c r="L59" s="14">
        <v>0.08097</v>
      </c>
    </row>
    <row r="60" spans="11:12" ht="12.75">
      <c r="K60" s="14">
        <v>-43</v>
      </c>
      <c r="L60" s="14">
        <v>0.09098</v>
      </c>
    </row>
    <row r="61" spans="11:12" ht="12.75">
      <c r="K61" s="14">
        <v>-42</v>
      </c>
      <c r="L61" s="14">
        <v>0.1021</v>
      </c>
    </row>
    <row r="62" spans="11:12" ht="12.75">
      <c r="K62" s="14">
        <v>-41</v>
      </c>
      <c r="L62" s="14">
        <v>0.1145</v>
      </c>
    </row>
    <row r="63" spans="11:12" ht="12.75">
      <c r="K63" s="14">
        <v>-40</v>
      </c>
      <c r="L63" s="14">
        <v>0.1283</v>
      </c>
    </row>
    <row r="64" spans="11:12" ht="12.75">
      <c r="K64" s="14">
        <v>-39</v>
      </c>
      <c r="L64" s="14">
        <v>0.1436</v>
      </c>
    </row>
    <row r="65" spans="11:12" ht="12.75">
      <c r="K65" s="14">
        <v>-38</v>
      </c>
      <c r="L65" s="14">
        <v>0.1606</v>
      </c>
    </row>
    <row r="66" spans="11:12" ht="12.75">
      <c r="K66" s="14">
        <v>-37</v>
      </c>
      <c r="L66" s="14">
        <v>0.1794</v>
      </c>
    </row>
    <row r="67" spans="11:12" ht="12.75">
      <c r="K67" s="14">
        <v>-36</v>
      </c>
      <c r="L67" s="14">
        <v>0.2002</v>
      </c>
    </row>
    <row r="68" spans="11:12" ht="12.75">
      <c r="K68" s="14">
        <v>-35</v>
      </c>
      <c r="L68" s="14">
        <v>0.2233</v>
      </c>
    </row>
    <row r="69" spans="11:12" ht="12.75">
      <c r="K69" s="14">
        <v>-34</v>
      </c>
      <c r="L69" s="14">
        <v>0.2488</v>
      </c>
    </row>
    <row r="70" spans="11:12" ht="12.75">
      <c r="K70" s="14">
        <v>-33</v>
      </c>
      <c r="L70" s="14">
        <v>0.2769</v>
      </c>
    </row>
    <row r="71" spans="11:12" ht="12.75">
      <c r="K71" s="14">
        <v>-32</v>
      </c>
      <c r="L71" s="14">
        <v>0.3079</v>
      </c>
    </row>
    <row r="72" spans="11:12" ht="12.75">
      <c r="K72" s="14">
        <v>-31</v>
      </c>
      <c r="L72" s="14">
        <v>0.3421</v>
      </c>
    </row>
    <row r="73" spans="11:12" ht="12.75">
      <c r="K73" s="14">
        <v>-30</v>
      </c>
      <c r="L73" s="14">
        <v>0.38</v>
      </c>
    </row>
    <row r="74" spans="11:12" ht="12.75">
      <c r="K74" s="14">
        <v>-29</v>
      </c>
      <c r="L74" s="14">
        <v>0.421</v>
      </c>
    </row>
    <row r="75" spans="11:12" ht="12.75">
      <c r="K75" s="14">
        <v>-28</v>
      </c>
      <c r="L75" s="14">
        <v>0.467</v>
      </c>
    </row>
    <row r="76" spans="11:12" ht="12.75">
      <c r="K76" s="14">
        <v>-27</v>
      </c>
      <c r="L76" s="14">
        <v>0.517</v>
      </c>
    </row>
    <row r="77" spans="11:12" ht="12.75">
      <c r="K77" s="14">
        <v>-26</v>
      </c>
      <c r="L77" s="14">
        <v>0.572</v>
      </c>
    </row>
    <row r="78" spans="11:12" ht="12.75">
      <c r="K78" s="14">
        <v>-25</v>
      </c>
      <c r="L78" s="14">
        <v>0.632</v>
      </c>
    </row>
    <row r="79" spans="11:12" ht="12.75">
      <c r="K79" s="14">
        <v>-24</v>
      </c>
      <c r="L79" s="14">
        <v>0.689</v>
      </c>
    </row>
    <row r="80" spans="11:12" ht="12.75">
      <c r="K80" s="14">
        <v>-23</v>
      </c>
      <c r="L80" s="14">
        <v>0.771</v>
      </c>
    </row>
    <row r="81" spans="11:12" ht="12.75">
      <c r="K81" s="14">
        <v>-22</v>
      </c>
      <c r="L81" s="14">
        <v>0.85</v>
      </c>
    </row>
    <row r="82" spans="11:12" ht="12.75">
      <c r="K82" s="14">
        <v>-21</v>
      </c>
      <c r="L82" s="14">
        <v>0.937</v>
      </c>
    </row>
    <row r="83" spans="11:12" ht="12.75">
      <c r="K83" s="14">
        <v>-20</v>
      </c>
      <c r="L83" s="14">
        <v>1.03</v>
      </c>
    </row>
    <row r="84" spans="11:12" ht="12.75">
      <c r="K84" s="14">
        <v>-19</v>
      </c>
      <c r="L84" s="14">
        <v>1.14</v>
      </c>
    </row>
    <row r="85" spans="11:12" ht="12.75">
      <c r="K85" s="14">
        <v>-18</v>
      </c>
      <c r="L85" s="14">
        <v>1.25</v>
      </c>
    </row>
    <row r="86" spans="11:12" ht="12.75">
      <c r="K86" s="14">
        <v>-17</v>
      </c>
      <c r="L86" s="14">
        <v>1.37</v>
      </c>
    </row>
    <row r="87" spans="11:12" ht="12.75">
      <c r="K87" s="14">
        <v>-16</v>
      </c>
      <c r="L87" s="14">
        <v>1.51</v>
      </c>
    </row>
    <row r="88" spans="11:12" ht="12.75">
      <c r="K88" s="14">
        <v>-15</v>
      </c>
      <c r="L88" s="14">
        <v>1.65</v>
      </c>
    </row>
    <row r="89" spans="11:12" ht="12.75">
      <c r="K89" s="14">
        <v>-14</v>
      </c>
      <c r="L89" s="14">
        <v>1.81</v>
      </c>
    </row>
    <row r="90" spans="11:12" ht="12.75">
      <c r="K90" s="14">
        <v>-13</v>
      </c>
      <c r="L90" s="14">
        <v>1.98</v>
      </c>
    </row>
    <row r="91" spans="11:12" ht="12.75">
      <c r="K91" s="14">
        <v>-12</v>
      </c>
      <c r="L91" s="14">
        <v>2.17</v>
      </c>
    </row>
    <row r="92" spans="11:12" ht="12.75">
      <c r="K92" s="14">
        <v>-11</v>
      </c>
      <c r="L92" s="14">
        <v>2.38</v>
      </c>
    </row>
    <row r="93" spans="11:12" ht="12.75">
      <c r="K93" s="14">
        <v>-10</v>
      </c>
      <c r="L93" s="14">
        <v>2.6</v>
      </c>
    </row>
    <row r="94" spans="11:12" ht="12.75">
      <c r="K94" s="14">
        <v>-9</v>
      </c>
      <c r="L94" s="14">
        <v>2.84</v>
      </c>
    </row>
    <row r="95" spans="11:12" ht="12.75">
      <c r="K95" s="14">
        <v>-8</v>
      </c>
      <c r="L95" s="14">
        <v>3.1</v>
      </c>
    </row>
    <row r="96" spans="11:12" ht="12.75">
      <c r="K96" s="14">
        <v>-7</v>
      </c>
      <c r="L96" s="14">
        <v>3.38</v>
      </c>
    </row>
    <row r="97" spans="11:12" ht="12.75">
      <c r="K97" s="14">
        <v>-6</v>
      </c>
      <c r="L97" s="14">
        <v>3.69</v>
      </c>
    </row>
    <row r="98" spans="11:12" ht="12.75">
      <c r="K98" s="14">
        <v>-5</v>
      </c>
      <c r="L98" s="14">
        <v>4.02</v>
      </c>
    </row>
    <row r="99" spans="11:12" ht="12.75">
      <c r="K99" s="14">
        <v>-4</v>
      </c>
      <c r="L99" s="14">
        <v>4.37</v>
      </c>
    </row>
    <row r="100" spans="11:12" ht="12.75">
      <c r="K100" s="14">
        <v>-3</v>
      </c>
      <c r="L100" s="14">
        <v>4.76</v>
      </c>
    </row>
    <row r="101" spans="11:12" ht="12.75">
      <c r="K101" s="14">
        <v>-2</v>
      </c>
      <c r="L101" s="14">
        <v>5.17</v>
      </c>
    </row>
    <row r="102" spans="11:12" ht="12.75">
      <c r="K102" s="14">
        <v>-1</v>
      </c>
      <c r="L102" s="14">
        <v>5.62</v>
      </c>
    </row>
    <row r="103" spans="11:12" ht="12.75">
      <c r="K103" s="14">
        <v>0</v>
      </c>
      <c r="L103" s="14">
        <v>6.11</v>
      </c>
    </row>
    <row r="104" spans="11:12" ht="12.75">
      <c r="K104" s="14">
        <v>1</v>
      </c>
      <c r="L104" s="14">
        <v>6.57</v>
      </c>
    </row>
    <row r="105" spans="11:12" ht="12.75">
      <c r="K105" s="14">
        <v>2</v>
      </c>
      <c r="L105" s="14">
        <v>7.06</v>
      </c>
    </row>
    <row r="106" spans="11:12" ht="12.75">
      <c r="K106" s="14">
        <v>3</v>
      </c>
      <c r="L106" s="14">
        <v>7.58</v>
      </c>
    </row>
    <row r="107" spans="11:12" ht="12.75">
      <c r="K107" s="14">
        <v>4</v>
      </c>
      <c r="L107" s="14">
        <v>8.13</v>
      </c>
    </row>
    <row r="108" spans="11:12" ht="12.75">
      <c r="K108" s="14">
        <v>5</v>
      </c>
      <c r="L108" s="14">
        <v>8.72</v>
      </c>
    </row>
    <row r="109" spans="11:12" ht="12.75">
      <c r="K109" s="14">
        <v>6</v>
      </c>
      <c r="L109" s="14">
        <v>9.35</v>
      </c>
    </row>
    <row r="110" spans="11:12" ht="12.75">
      <c r="K110" s="14">
        <v>7</v>
      </c>
      <c r="L110" s="14">
        <v>10.01</v>
      </c>
    </row>
    <row r="111" spans="11:12" ht="12.75">
      <c r="K111" s="14">
        <v>8</v>
      </c>
      <c r="L111" s="14">
        <v>10.72</v>
      </c>
    </row>
    <row r="112" spans="11:12" ht="12.75">
      <c r="K112" s="14">
        <v>9</v>
      </c>
      <c r="L112" s="14">
        <v>11.47</v>
      </c>
    </row>
    <row r="113" spans="11:12" ht="12.75">
      <c r="K113" s="14">
        <v>10</v>
      </c>
      <c r="L113" s="14">
        <v>12.27</v>
      </c>
    </row>
    <row r="114" spans="11:12" ht="12.75">
      <c r="K114" s="14">
        <v>11</v>
      </c>
      <c r="L114" s="14">
        <v>13.12</v>
      </c>
    </row>
    <row r="115" spans="11:12" ht="12.75">
      <c r="K115" s="14">
        <v>12</v>
      </c>
      <c r="L115" s="14">
        <v>14.02</v>
      </c>
    </row>
    <row r="116" spans="11:12" ht="12.75">
      <c r="K116" s="14">
        <v>13</v>
      </c>
      <c r="L116" s="14">
        <v>14.97</v>
      </c>
    </row>
    <row r="117" spans="11:12" ht="12.75">
      <c r="K117" s="14">
        <v>14</v>
      </c>
      <c r="L117" s="14">
        <v>15.98</v>
      </c>
    </row>
    <row r="118" spans="11:12" ht="12.75">
      <c r="K118" s="14">
        <v>15</v>
      </c>
      <c r="L118" s="14">
        <v>17.04</v>
      </c>
    </row>
    <row r="119" spans="11:12" ht="12.75">
      <c r="K119" s="14">
        <v>16</v>
      </c>
      <c r="L119" s="14">
        <v>18.17</v>
      </c>
    </row>
    <row r="120" spans="11:12" ht="12.75">
      <c r="K120" s="14">
        <v>17</v>
      </c>
      <c r="L120" s="14">
        <v>19.37</v>
      </c>
    </row>
    <row r="121" spans="11:12" ht="12.75">
      <c r="K121" s="14">
        <v>18</v>
      </c>
      <c r="L121" s="14">
        <v>20.63</v>
      </c>
    </row>
    <row r="122" spans="11:12" ht="12.75">
      <c r="K122" s="14">
        <v>19</v>
      </c>
      <c r="L122" s="14">
        <v>21.96</v>
      </c>
    </row>
    <row r="123" spans="11:12" ht="12.75">
      <c r="K123" s="14">
        <v>20</v>
      </c>
      <c r="L123" s="14">
        <v>23.37</v>
      </c>
    </row>
    <row r="124" spans="11:12" ht="12.75">
      <c r="K124" s="14">
        <v>21</v>
      </c>
      <c r="L124" s="14">
        <v>24.86</v>
      </c>
    </row>
    <row r="125" spans="11:12" ht="12.75">
      <c r="K125" s="14">
        <v>22</v>
      </c>
      <c r="L125" s="14">
        <v>26.43</v>
      </c>
    </row>
    <row r="126" spans="11:12" ht="12.75">
      <c r="K126" s="14">
        <v>23</v>
      </c>
      <c r="L126" s="14">
        <v>28.09</v>
      </c>
    </row>
    <row r="127" spans="11:12" ht="12.75">
      <c r="K127" s="14">
        <v>24</v>
      </c>
      <c r="L127" s="14">
        <v>29.83</v>
      </c>
    </row>
    <row r="128" spans="11:12" ht="12.75">
      <c r="K128" s="14">
        <v>25</v>
      </c>
      <c r="L128" s="14">
        <v>31.67</v>
      </c>
    </row>
    <row r="129" spans="11:12" ht="12.75">
      <c r="K129" s="14">
        <v>26</v>
      </c>
      <c r="L129" s="14">
        <v>33.61</v>
      </c>
    </row>
    <row r="130" spans="11:12" ht="12.75">
      <c r="K130" s="14">
        <v>27</v>
      </c>
      <c r="L130" s="14">
        <v>35.65</v>
      </c>
    </row>
    <row r="131" spans="11:12" ht="12.75">
      <c r="K131" s="14">
        <v>28</v>
      </c>
      <c r="L131" s="14">
        <v>37.8</v>
      </c>
    </row>
    <row r="132" spans="11:12" ht="12.75">
      <c r="K132" s="14">
        <v>29</v>
      </c>
      <c r="L132" s="14">
        <v>40.06</v>
      </c>
    </row>
    <row r="133" spans="11:12" ht="12.75">
      <c r="K133" s="14">
        <v>30</v>
      </c>
      <c r="L133" s="14">
        <v>42.43</v>
      </c>
    </row>
    <row r="134" spans="11:12" ht="12.75">
      <c r="K134" s="14">
        <v>31</v>
      </c>
      <c r="L134" s="14">
        <v>44.93</v>
      </c>
    </row>
    <row r="135" spans="11:12" ht="12.75">
      <c r="K135" s="14">
        <v>32</v>
      </c>
      <c r="L135" s="14">
        <v>47.55</v>
      </c>
    </row>
    <row r="136" spans="11:12" ht="12.75">
      <c r="K136" s="14">
        <v>33</v>
      </c>
      <c r="L136" s="14">
        <v>50.31</v>
      </c>
    </row>
    <row r="137" spans="11:12" ht="12.75">
      <c r="K137" s="14">
        <v>34</v>
      </c>
      <c r="L137" s="14">
        <v>53.2</v>
      </c>
    </row>
    <row r="138" spans="11:12" ht="12.75">
      <c r="K138" s="14">
        <v>35</v>
      </c>
      <c r="L138" s="14">
        <v>56.24</v>
      </c>
    </row>
    <row r="139" spans="11:12" ht="12.75">
      <c r="K139" s="14">
        <v>36</v>
      </c>
      <c r="L139" s="14">
        <v>59.42</v>
      </c>
    </row>
    <row r="140" spans="11:12" ht="12.75">
      <c r="K140" s="14">
        <v>37</v>
      </c>
      <c r="L140" s="14">
        <v>62.76</v>
      </c>
    </row>
    <row r="141" spans="11:12" ht="12.75">
      <c r="K141" s="14">
        <v>38</v>
      </c>
      <c r="L141" s="14">
        <v>66.28</v>
      </c>
    </row>
    <row r="142" spans="11:12" ht="12.75">
      <c r="K142" s="14">
        <v>39</v>
      </c>
      <c r="L142" s="14">
        <v>69.93</v>
      </c>
    </row>
    <row r="143" spans="11:12" ht="12.75">
      <c r="K143" s="14">
        <v>40</v>
      </c>
      <c r="L143" s="14">
        <v>73.78</v>
      </c>
    </row>
    <row r="144" spans="11:12" ht="12.75">
      <c r="K144" s="14">
        <v>41</v>
      </c>
      <c r="L144" s="14">
        <v>77.8</v>
      </c>
    </row>
    <row r="145" spans="11:12" ht="12.75">
      <c r="K145" s="14">
        <v>42</v>
      </c>
      <c r="L145" s="14">
        <v>82.02</v>
      </c>
    </row>
    <row r="146" spans="11:12" ht="12.75">
      <c r="K146" s="14">
        <v>43</v>
      </c>
      <c r="L146" s="14">
        <v>86.42</v>
      </c>
    </row>
    <row r="147" spans="11:12" ht="12.75">
      <c r="K147" s="14">
        <v>44</v>
      </c>
      <c r="L147" s="14">
        <v>91.03</v>
      </c>
    </row>
    <row r="148" spans="11:12" ht="12.75">
      <c r="K148" s="14">
        <v>45</v>
      </c>
      <c r="L148" s="14">
        <v>95.86</v>
      </c>
    </row>
    <row r="149" spans="11:12" ht="12.75">
      <c r="K149" s="14">
        <v>46</v>
      </c>
      <c r="L149" s="14">
        <v>100.9</v>
      </c>
    </row>
    <row r="150" spans="11:12" ht="12.75">
      <c r="K150" s="14">
        <v>47</v>
      </c>
      <c r="L150" s="14">
        <v>106.2</v>
      </c>
    </row>
    <row r="151" spans="11:12" ht="12.75">
      <c r="K151" s="14">
        <v>48</v>
      </c>
      <c r="L151" s="14">
        <v>111.7</v>
      </c>
    </row>
    <row r="152" spans="11:12" ht="12.75">
      <c r="K152" s="14">
        <v>49</v>
      </c>
      <c r="L152" s="14">
        <v>117.4</v>
      </c>
    </row>
    <row r="153" spans="11:12" ht="12.75">
      <c r="K153" s="14">
        <v>50</v>
      </c>
      <c r="L153" s="14">
        <v>123.4</v>
      </c>
    </row>
    <row r="154" spans="11:12" ht="12.75">
      <c r="K154" s="14">
        <v>51</v>
      </c>
      <c r="L154" s="14">
        <v>129.7</v>
      </c>
    </row>
    <row r="155" spans="11:12" ht="12.75">
      <c r="K155" s="14">
        <v>52</v>
      </c>
      <c r="L155" s="14">
        <v>136.2</v>
      </c>
    </row>
    <row r="156" spans="11:12" ht="12.75">
      <c r="K156" s="14">
        <v>53</v>
      </c>
      <c r="L156" s="14">
        <v>143</v>
      </c>
    </row>
    <row r="157" spans="11:12" ht="12.75">
      <c r="K157" s="14">
        <v>54</v>
      </c>
      <c r="L157" s="14">
        <v>150.1</v>
      </c>
    </row>
    <row r="158" spans="11:12" ht="12.75">
      <c r="K158" s="14">
        <v>55</v>
      </c>
      <c r="L158" s="14">
        <v>157.5</v>
      </c>
    </row>
    <row r="159" spans="11:12" ht="12.75">
      <c r="K159" s="14">
        <v>56</v>
      </c>
      <c r="L159" s="14">
        <v>165.2</v>
      </c>
    </row>
    <row r="160" spans="11:12" ht="12.75">
      <c r="K160" s="14">
        <v>57</v>
      </c>
      <c r="L160" s="14">
        <v>173.2</v>
      </c>
    </row>
    <row r="161" spans="11:12" ht="12.75">
      <c r="K161" s="14">
        <v>58</v>
      </c>
      <c r="L161" s="14">
        <v>181.5</v>
      </c>
    </row>
    <row r="162" spans="11:12" ht="12.75">
      <c r="K162" s="14">
        <v>59</v>
      </c>
      <c r="L162" s="14">
        <v>190.2</v>
      </c>
    </row>
    <row r="163" spans="11:12" ht="12.75">
      <c r="K163" s="14">
        <v>60</v>
      </c>
      <c r="L163" s="14">
        <v>199.2</v>
      </c>
    </row>
    <row r="164" spans="11:12" ht="12.75">
      <c r="K164" s="14">
        <v>61</v>
      </c>
      <c r="L164" s="14">
        <v>208.6</v>
      </c>
    </row>
    <row r="165" spans="11:12" ht="12.75">
      <c r="K165" s="14">
        <v>62</v>
      </c>
      <c r="L165" s="14">
        <v>218.4</v>
      </c>
    </row>
    <row r="166" spans="11:12" ht="12.75">
      <c r="K166" s="14">
        <v>63</v>
      </c>
      <c r="L166" s="14">
        <v>228.5</v>
      </c>
    </row>
    <row r="167" spans="11:12" ht="12.75">
      <c r="K167" s="14">
        <v>64</v>
      </c>
      <c r="L167" s="14">
        <v>239.1</v>
      </c>
    </row>
    <row r="168" spans="11:12" ht="12.75">
      <c r="K168" s="14">
        <v>65</v>
      </c>
      <c r="L168" s="14">
        <v>250.1</v>
      </c>
    </row>
    <row r="169" spans="11:12" ht="12.75">
      <c r="K169" s="14">
        <v>66</v>
      </c>
      <c r="L169" s="14">
        <v>261.5</v>
      </c>
    </row>
    <row r="170" spans="11:12" ht="12.75">
      <c r="K170" s="14">
        <v>67</v>
      </c>
      <c r="L170" s="14">
        <v>273.3</v>
      </c>
    </row>
    <row r="171" spans="11:12" ht="12.75">
      <c r="K171" s="14">
        <v>68</v>
      </c>
      <c r="L171" s="14">
        <v>285.6</v>
      </c>
    </row>
    <row r="172" spans="11:12" ht="12.75">
      <c r="K172" s="14">
        <v>69</v>
      </c>
      <c r="L172" s="14">
        <v>298.4</v>
      </c>
    </row>
    <row r="173" spans="11:12" ht="12.75">
      <c r="K173" s="14">
        <v>70</v>
      </c>
      <c r="L173" s="14">
        <v>311.6</v>
      </c>
    </row>
    <row r="174" spans="11:12" ht="12.75">
      <c r="K174" s="14">
        <v>71</v>
      </c>
      <c r="L174" s="14">
        <v>325.3</v>
      </c>
    </row>
    <row r="175" spans="11:12" ht="12.75">
      <c r="K175" s="14">
        <v>72</v>
      </c>
      <c r="L175" s="14">
        <v>339.6</v>
      </c>
    </row>
    <row r="176" spans="11:12" ht="12.75">
      <c r="K176" s="14">
        <v>73</v>
      </c>
      <c r="L176" s="14">
        <v>354.3</v>
      </c>
    </row>
    <row r="177" spans="11:12" ht="12.75">
      <c r="K177" s="14">
        <v>74</v>
      </c>
      <c r="L177" s="14">
        <v>369.6</v>
      </c>
    </row>
    <row r="178" spans="11:12" ht="12.75">
      <c r="K178" s="14">
        <v>75</v>
      </c>
      <c r="L178" s="14">
        <v>385.5</v>
      </c>
    </row>
    <row r="179" spans="11:12" ht="12.75">
      <c r="K179" s="14">
        <v>76</v>
      </c>
      <c r="L179" s="14">
        <v>401.9</v>
      </c>
    </row>
    <row r="180" spans="11:12" ht="12.75">
      <c r="K180" s="14">
        <v>77</v>
      </c>
      <c r="L180" s="14">
        <v>418.9</v>
      </c>
    </row>
    <row r="181" spans="11:12" ht="12.75">
      <c r="K181" s="14">
        <v>78</v>
      </c>
      <c r="L181" s="14">
        <v>436.5</v>
      </c>
    </row>
    <row r="182" spans="11:12" ht="12.75">
      <c r="K182" s="14">
        <v>79</v>
      </c>
      <c r="L182" s="14">
        <v>454.7</v>
      </c>
    </row>
    <row r="183" spans="11:12" ht="12.75">
      <c r="K183" s="14">
        <v>80</v>
      </c>
      <c r="L183" s="14">
        <v>473.6</v>
      </c>
    </row>
    <row r="184" spans="11:12" ht="12.75">
      <c r="K184" s="14">
        <v>81</v>
      </c>
      <c r="L184" s="14">
        <v>493.1</v>
      </c>
    </row>
    <row r="185" spans="11:12" ht="12.75">
      <c r="K185" s="14">
        <v>82</v>
      </c>
      <c r="L185" s="14">
        <v>513.3</v>
      </c>
    </row>
    <row r="186" spans="11:12" ht="12.75">
      <c r="K186" s="14">
        <v>83</v>
      </c>
      <c r="L186" s="14">
        <v>534.2</v>
      </c>
    </row>
    <row r="187" spans="11:12" ht="12.75">
      <c r="K187" s="14">
        <v>84</v>
      </c>
      <c r="L187" s="14">
        <v>555.7</v>
      </c>
    </row>
    <row r="188" spans="11:12" ht="12.75">
      <c r="K188" s="14">
        <v>85</v>
      </c>
      <c r="L188" s="14">
        <v>578</v>
      </c>
    </row>
    <row r="189" spans="11:12" ht="12.75">
      <c r="K189" s="14">
        <v>86</v>
      </c>
      <c r="L189" s="14">
        <v>601</v>
      </c>
    </row>
    <row r="190" spans="11:12" ht="12.75">
      <c r="K190" s="14">
        <v>87</v>
      </c>
      <c r="L190" s="14">
        <v>624.9</v>
      </c>
    </row>
    <row r="191" spans="11:12" ht="12.75">
      <c r="K191" s="14">
        <v>88</v>
      </c>
      <c r="L191" s="14">
        <v>649.5</v>
      </c>
    </row>
    <row r="192" spans="11:12" ht="12.75">
      <c r="K192" s="14">
        <v>89</v>
      </c>
      <c r="L192" s="14">
        <v>674.9</v>
      </c>
    </row>
    <row r="193" spans="11:12" ht="12.75">
      <c r="K193" s="14">
        <v>90</v>
      </c>
      <c r="L193" s="14">
        <v>701.1</v>
      </c>
    </row>
    <row r="194" spans="11:12" ht="12.75">
      <c r="K194" s="14">
        <v>91</v>
      </c>
      <c r="L194" s="14">
        <v>728.2</v>
      </c>
    </row>
    <row r="195" spans="11:12" ht="12.75">
      <c r="K195" s="14">
        <v>92</v>
      </c>
      <c r="L195" s="14">
        <v>756.1</v>
      </c>
    </row>
    <row r="196" spans="11:12" ht="12.75">
      <c r="K196" s="14">
        <v>93</v>
      </c>
      <c r="L196" s="14">
        <v>784.9</v>
      </c>
    </row>
    <row r="197" spans="11:12" ht="12.75">
      <c r="K197" s="14">
        <v>94</v>
      </c>
      <c r="L197" s="14">
        <v>814.6</v>
      </c>
    </row>
    <row r="198" spans="11:12" ht="12.75">
      <c r="K198" s="14">
        <v>95</v>
      </c>
      <c r="L198" s="14">
        <v>845.3</v>
      </c>
    </row>
    <row r="199" spans="11:12" ht="12.75">
      <c r="K199" s="14">
        <v>96</v>
      </c>
      <c r="L199" s="14">
        <v>876.9</v>
      </c>
    </row>
    <row r="200" spans="11:12" ht="12.75">
      <c r="K200" s="14">
        <v>97</v>
      </c>
      <c r="L200" s="14">
        <v>909.4</v>
      </c>
    </row>
    <row r="201" spans="11:12" ht="12.75">
      <c r="K201" s="14">
        <v>98</v>
      </c>
      <c r="L201" s="14">
        <v>943</v>
      </c>
    </row>
    <row r="202" spans="11:12" ht="12.75">
      <c r="K202" s="14">
        <v>99</v>
      </c>
      <c r="L202" s="14">
        <v>977.6</v>
      </c>
    </row>
    <row r="203" spans="11:12" ht="12.75">
      <c r="K203" s="14">
        <v>100</v>
      </c>
      <c r="L203" s="14">
        <v>1013.2</v>
      </c>
    </row>
    <row r="204" spans="11:12" ht="12.75">
      <c r="K204" s="14">
        <v>101</v>
      </c>
      <c r="L204" s="14">
        <v>1050</v>
      </c>
    </row>
    <row r="205" spans="11:12" ht="12.75">
      <c r="K205" s="14">
        <v>102</v>
      </c>
      <c r="L205" s="14">
        <v>1088</v>
      </c>
    </row>
    <row r="206" spans="11:12" ht="12.75">
      <c r="K206" s="14">
        <v>103</v>
      </c>
      <c r="L206" s="14">
        <v>1127</v>
      </c>
    </row>
    <row r="207" spans="11:12" ht="12.75">
      <c r="K207" s="14">
        <v>104</v>
      </c>
      <c r="L207" s="14">
        <v>1167</v>
      </c>
    </row>
    <row r="208" spans="11:12" ht="12.75">
      <c r="K208" s="14">
        <v>105</v>
      </c>
      <c r="L208" s="14">
        <v>1208</v>
      </c>
    </row>
    <row r="209" spans="11:12" ht="12.75">
      <c r="K209" s="14">
        <v>106</v>
      </c>
      <c r="L209" s="14">
        <v>1250</v>
      </c>
    </row>
    <row r="210" spans="11:12" ht="12.75">
      <c r="K210" s="14">
        <v>107</v>
      </c>
      <c r="L210" s="14">
        <v>1294</v>
      </c>
    </row>
    <row r="211" spans="11:12" ht="12.75">
      <c r="K211" s="14">
        <v>108</v>
      </c>
      <c r="L211" s="14">
        <v>1339</v>
      </c>
    </row>
    <row r="212" spans="11:12" ht="12.75">
      <c r="K212" s="14">
        <v>109</v>
      </c>
      <c r="L212" s="14">
        <v>1385</v>
      </c>
    </row>
    <row r="213" spans="11:12" ht="12.75">
      <c r="K213" s="14">
        <v>110</v>
      </c>
      <c r="L213" s="14">
        <v>1433</v>
      </c>
    </row>
    <row r="214" spans="11:12" ht="12.75">
      <c r="K214" s="14">
        <v>111</v>
      </c>
      <c r="L214" s="14">
        <v>1481</v>
      </c>
    </row>
    <row r="215" spans="11:12" ht="12.75">
      <c r="K215" s="14">
        <v>112</v>
      </c>
      <c r="L215" s="14">
        <v>1532</v>
      </c>
    </row>
    <row r="216" spans="11:12" ht="12.75">
      <c r="K216" s="14">
        <v>113</v>
      </c>
      <c r="L216" s="14">
        <v>1583</v>
      </c>
    </row>
    <row r="217" spans="11:12" ht="12.75">
      <c r="K217" s="14">
        <v>114</v>
      </c>
      <c r="L217" s="14">
        <v>1636</v>
      </c>
    </row>
    <row r="218" spans="11:12" ht="12.75">
      <c r="K218" s="14">
        <v>115</v>
      </c>
      <c r="L218" s="14">
        <v>1691</v>
      </c>
    </row>
    <row r="219" spans="11:12" ht="12.75">
      <c r="K219" s="14">
        <v>116</v>
      </c>
      <c r="L219" s="14">
        <v>1746</v>
      </c>
    </row>
    <row r="220" spans="11:12" ht="12.75">
      <c r="K220" s="14">
        <v>117</v>
      </c>
      <c r="L220" s="14">
        <v>1804</v>
      </c>
    </row>
    <row r="221" spans="11:12" ht="12.75">
      <c r="K221" s="14">
        <v>118</v>
      </c>
      <c r="L221" s="14">
        <v>1863</v>
      </c>
    </row>
    <row r="222" spans="11:12" ht="12.75">
      <c r="K222" s="14">
        <v>119</v>
      </c>
      <c r="L222" s="14">
        <v>1923</v>
      </c>
    </row>
    <row r="223" spans="11:12" ht="12.75">
      <c r="K223" s="14">
        <v>120</v>
      </c>
      <c r="L223" s="14">
        <v>1985</v>
      </c>
    </row>
    <row r="224" spans="11:12" ht="12.75">
      <c r="K224" s="14">
        <v>121</v>
      </c>
      <c r="L224" s="14">
        <v>2049</v>
      </c>
    </row>
    <row r="225" spans="11:12" ht="12.75">
      <c r="K225" s="14">
        <v>122</v>
      </c>
      <c r="L225" s="14">
        <v>2114</v>
      </c>
    </row>
    <row r="226" spans="11:12" ht="12.75">
      <c r="K226" s="14">
        <v>123</v>
      </c>
      <c r="L226" s="14">
        <v>2182</v>
      </c>
    </row>
    <row r="227" spans="11:12" ht="12.75">
      <c r="K227" s="14">
        <v>124</v>
      </c>
      <c r="L227" s="14">
        <v>2250</v>
      </c>
    </row>
    <row r="228" spans="11:12" ht="12.75">
      <c r="K228" s="14">
        <v>125</v>
      </c>
      <c r="L228" s="14">
        <v>2321</v>
      </c>
    </row>
    <row r="229" spans="11:12" ht="12.75">
      <c r="K229" s="14">
        <v>126</v>
      </c>
      <c r="L229" s="14">
        <v>2393</v>
      </c>
    </row>
    <row r="230" spans="11:12" ht="12.75">
      <c r="K230" s="14">
        <v>127</v>
      </c>
      <c r="L230" s="14">
        <v>2467</v>
      </c>
    </row>
    <row r="231" spans="11:12" ht="12.75">
      <c r="K231" s="14">
        <v>128</v>
      </c>
      <c r="L231" s="14">
        <v>2543</v>
      </c>
    </row>
    <row r="232" spans="11:12" ht="12.75">
      <c r="K232" s="14">
        <v>129</v>
      </c>
      <c r="L232" s="14">
        <v>2621</v>
      </c>
    </row>
    <row r="233" spans="11:12" ht="12.75">
      <c r="K233" s="14">
        <v>130</v>
      </c>
      <c r="L233" s="14">
        <v>2701</v>
      </c>
    </row>
    <row r="234" spans="11:12" ht="12.75">
      <c r="K234" s="14">
        <v>131</v>
      </c>
      <c r="L234" s="14">
        <v>2783</v>
      </c>
    </row>
    <row r="235" spans="11:12" ht="12.75">
      <c r="K235" s="14">
        <v>132</v>
      </c>
      <c r="L235" s="14">
        <v>2867</v>
      </c>
    </row>
    <row r="236" spans="11:12" ht="12.75">
      <c r="K236" s="14">
        <v>133</v>
      </c>
      <c r="L236" s="14">
        <v>2953</v>
      </c>
    </row>
    <row r="237" spans="11:12" ht="12.75">
      <c r="K237" s="14">
        <v>134</v>
      </c>
      <c r="L237" s="14">
        <v>3041</v>
      </c>
    </row>
    <row r="238" spans="11:12" ht="12.75">
      <c r="K238" s="14">
        <v>135</v>
      </c>
      <c r="L238" s="14">
        <v>3131</v>
      </c>
    </row>
    <row r="239" spans="11:12" ht="12.75">
      <c r="K239" s="14">
        <v>136</v>
      </c>
      <c r="L239" s="14">
        <v>3223</v>
      </c>
    </row>
    <row r="240" spans="11:12" ht="12.75">
      <c r="K240" s="14">
        <v>137</v>
      </c>
      <c r="L240" s="14">
        <v>3317</v>
      </c>
    </row>
    <row r="241" spans="11:12" ht="12.75">
      <c r="K241" s="14">
        <v>138</v>
      </c>
      <c r="L241" s="14">
        <v>3414</v>
      </c>
    </row>
    <row r="242" spans="11:12" ht="12.75">
      <c r="K242" s="14">
        <v>139</v>
      </c>
      <c r="L242" s="14">
        <v>3512</v>
      </c>
    </row>
    <row r="243" spans="11:12" ht="12.75">
      <c r="K243" s="14">
        <v>140</v>
      </c>
      <c r="L243" s="15">
        <v>3614</v>
      </c>
    </row>
    <row r="244" spans="11:12" ht="12.75">
      <c r="K244" s="14">
        <v>141</v>
      </c>
      <c r="L244" s="15">
        <f>L243+(L248-L243)/5</f>
        <v>3722.2</v>
      </c>
    </row>
    <row r="245" spans="11:12" ht="12.75">
      <c r="K245" s="14">
        <v>142</v>
      </c>
      <c r="L245" s="15">
        <f>L243+(L248-L243)/5*2</f>
        <v>3830.4</v>
      </c>
    </row>
    <row r="246" spans="11:12" ht="12.75">
      <c r="K246" s="14">
        <v>143</v>
      </c>
      <c r="L246" s="15">
        <f>L243+(L248-L243)/5*3</f>
        <v>3938.6</v>
      </c>
    </row>
    <row r="247" spans="11:12" ht="12.75">
      <c r="K247" s="14">
        <v>144</v>
      </c>
      <c r="L247" s="15">
        <f>L243+(L248-L243)/5*4</f>
        <v>4046.8</v>
      </c>
    </row>
    <row r="248" spans="11:12" ht="12.75">
      <c r="K248" s="14">
        <v>145</v>
      </c>
      <c r="L248" s="15">
        <v>4155</v>
      </c>
    </row>
    <row r="249" spans="11:12" ht="12.75">
      <c r="K249" s="14">
        <v>146</v>
      </c>
      <c r="L249" s="15">
        <f>L248+(L253-L248)/5</f>
        <v>4276</v>
      </c>
    </row>
    <row r="250" spans="11:12" ht="12.75">
      <c r="K250" s="14">
        <v>147</v>
      </c>
      <c r="L250" s="15">
        <f>L248+(L253-L248)/5*2</f>
        <v>4397</v>
      </c>
    </row>
    <row r="251" spans="11:12" ht="12.75">
      <c r="K251" s="14">
        <v>148</v>
      </c>
      <c r="L251" s="15">
        <f>L248+(L253-L248)/5*3</f>
        <v>4518</v>
      </c>
    </row>
    <row r="252" spans="11:12" ht="12.75">
      <c r="K252" s="14">
        <v>149</v>
      </c>
      <c r="L252" s="15">
        <f>L248+(L253-L248)/5*4</f>
        <v>4639</v>
      </c>
    </row>
    <row r="253" spans="11:12" ht="12.75">
      <c r="K253" s="14">
        <v>150</v>
      </c>
      <c r="L253" s="15">
        <v>4760</v>
      </c>
    </row>
    <row r="254" spans="11:12" ht="12.75">
      <c r="K254" s="14">
        <v>151</v>
      </c>
      <c r="L254" s="15">
        <f>L253+(L258-L253)/5</f>
        <v>4894.6</v>
      </c>
    </row>
    <row r="255" spans="11:12" ht="12.75">
      <c r="K255" s="14">
        <v>152</v>
      </c>
      <c r="L255" s="15">
        <f>L253+(L258-L253)/5*2</f>
        <v>5029.2</v>
      </c>
    </row>
    <row r="256" spans="11:12" ht="12.75">
      <c r="K256" s="14">
        <v>153</v>
      </c>
      <c r="L256" s="15">
        <f>L253+(L258-L253)/5*3</f>
        <v>5163.8</v>
      </c>
    </row>
    <row r="257" spans="11:12" ht="12.75">
      <c r="K257" s="14">
        <v>154</v>
      </c>
      <c r="L257" s="15">
        <f>L253+(L258-L253)/5*4</f>
        <v>5298.4</v>
      </c>
    </row>
    <row r="258" spans="11:12" ht="12.75">
      <c r="K258" s="14">
        <v>155</v>
      </c>
      <c r="L258" s="15">
        <v>5433</v>
      </c>
    </row>
    <row r="259" spans="11:12" ht="12.75">
      <c r="K259" s="14">
        <v>156</v>
      </c>
      <c r="L259" s="15">
        <f>L258+(L263-L258)/5</f>
        <v>5582.6</v>
      </c>
    </row>
    <row r="260" spans="11:12" ht="12.75">
      <c r="K260" s="14">
        <v>157</v>
      </c>
      <c r="L260" s="15">
        <f>L258+(L263-L258)/5*2</f>
        <v>5732.2</v>
      </c>
    </row>
    <row r="261" spans="11:12" ht="12.75">
      <c r="K261" s="14">
        <v>158</v>
      </c>
      <c r="L261" s="15">
        <f>L258+(L263-L258)/5*3</f>
        <v>5881.8</v>
      </c>
    </row>
    <row r="262" spans="11:12" ht="12.75">
      <c r="K262" s="14">
        <v>159</v>
      </c>
      <c r="L262" s="15">
        <f>L258+(L263-L258)/5*4</f>
        <v>6031.4</v>
      </c>
    </row>
    <row r="263" spans="11:12" ht="12.75">
      <c r="K263" s="14">
        <v>160</v>
      </c>
      <c r="L263" s="15">
        <v>6181</v>
      </c>
    </row>
    <row r="264" spans="11:12" ht="12.75">
      <c r="K264" s="14">
        <v>161</v>
      </c>
      <c r="L264" s="15">
        <f>L263+(L268-L263)/5</f>
        <v>6346.4</v>
      </c>
    </row>
    <row r="265" spans="11:12" ht="12.75">
      <c r="K265" s="14">
        <v>162</v>
      </c>
      <c r="L265" s="15">
        <f>L263+(L268-L263)/5*2</f>
        <v>6511.8</v>
      </c>
    </row>
    <row r="266" spans="11:12" ht="12.75">
      <c r="K266" s="14">
        <v>163</v>
      </c>
      <c r="L266" s="15">
        <f>L263+(L268-L263)/5*3</f>
        <v>6677.2</v>
      </c>
    </row>
    <row r="267" spans="11:12" ht="12.75">
      <c r="K267" s="14">
        <v>164</v>
      </c>
      <c r="L267" s="15">
        <f>L263+(L268-L263)/5*4</f>
        <v>6842.6</v>
      </c>
    </row>
    <row r="268" spans="11:12" ht="12.75">
      <c r="K268" s="14">
        <v>165</v>
      </c>
      <c r="L268" s="15">
        <v>7008</v>
      </c>
    </row>
    <row r="269" spans="11:12" ht="12.75">
      <c r="K269" s="14">
        <v>166</v>
      </c>
      <c r="L269" s="15">
        <f>L268+(L273-L268)/5</f>
        <v>7190.4</v>
      </c>
    </row>
    <row r="270" spans="11:12" ht="12.75">
      <c r="K270" s="14">
        <v>167</v>
      </c>
      <c r="L270" s="15">
        <f>L268+(L273-L268)/5*2</f>
        <v>7372.8</v>
      </c>
    </row>
    <row r="271" spans="11:12" ht="12.75">
      <c r="K271" s="14">
        <v>168</v>
      </c>
      <c r="L271" s="15">
        <f>L268+(L273-L268)/5*3</f>
        <v>7555.2</v>
      </c>
    </row>
    <row r="272" spans="11:12" ht="12.75">
      <c r="K272" s="14">
        <v>169</v>
      </c>
      <c r="L272" s="15">
        <f>L268+(L273-L268)/5*4</f>
        <v>7737.6</v>
      </c>
    </row>
    <row r="273" spans="11:12" ht="12.75">
      <c r="K273" s="14">
        <v>170</v>
      </c>
      <c r="L273" s="15">
        <v>7920</v>
      </c>
    </row>
    <row r="274" spans="11:12" ht="12.75">
      <c r="K274" s="14">
        <v>171</v>
      </c>
      <c r="L274" s="15">
        <f>L273+(L278-L273)/5</f>
        <v>8120.8</v>
      </c>
    </row>
    <row r="275" spans="11:12" ht="12.75">
      <c r="K275" s="14">
        <v>172</v>
      </c>
      <c r="L275" s="15">
        <f>L273+(L278-L273)/5*2</f>
        <v>8321.6</v>
      </c>
    </row>
    <row r="276" spans="11:12" ht="12.75">
      <c r="K276" s="14">
        <v>173</v>
      </c>
      <c r="L276" s="15">
        <f>L273+(L278-L273)/5*3</f>
        <v>8522.4</v>
      </c>
    </row>
    <row r="277" spans="11:12" ht="12.75">
      <c r="K277" s="14">
        <v>174</v>
      </c>
      <c r="L277" s="15">
        <f>L273+(L278-L273)/5*4</f>
        <v>8723.2</v>
      </c>
    </row>
    <row r="278" spans="11:12" ht="12.75">
      <c r="K278" s="14">
        <v>175</v>
      </c>
      <c r="L278" s="15">
        <v>8924</v>
      </c>
    </row>
    <row r="279" spans="11:12" ht="12.75">
      <c r="K279" s="14">
        <v>176</v>
      </c>
      <c r="L279" s="15">
        <f>L278+(L283-L278)/5</f>
        <v>9144.6</v>
      </c>
    </row>
    <row r="280" spans="11:12" ht="12.75">
      <c r="K280" s="14">
        <v>177</v>
      </c>
      <c r="L280" s="15">
        <f>L278+(L283-L278)/5*2</f>
        <v>9365.2</v>
      </c>
    </row>
    <row r="281" spans="11:12" ht="12.75">
      <c r="K281" s="14">
        <v>178</v>
      </c>
      <c r="L281" s="15">
        <f>L278+(L283-L278)/5*3</f>
        <v>9585.8</v>
      </c>
    </row>
    <row r="282" spans="11:12" ht="12.75">
      <c r="K282" s="14">
        <v>179</v>
      </c>
      <c r="L282" s="15">
        <f>L278+(L283-L278)/5*4</f>
        <v>9806.4</v>
      </c>
    </row>
    <row r="283" spans="11:12" ht="12.75">
      <c r="K283" s="14">
        <v>180</v>
      </c>
      <c r="L283" s="15">
        <v>10027</v>
      </c>
    </row>
    <row r="284" spans="11:12" ht="12.75">
      <c r="K284" s="14">
        <v>181</v>
      </c>
      <c r="L284" s="15">
        <f>L283+(L288-L283)/5</f>
        <v>10268.2</v>
      </c>
    </row>
    <row r="285" spans="11:12" ht="12.75">
      <c r="K285" s="14">
        <v>182</v>
      </c>
      <c r="L285" s="15">
        <f>L283+(L288-L283)/5*2</f>
        <v>10509.4</v>
      </c>
    </row>
    <row r="286" spans="11:12" ht="12.75">
      <c r="K286" s="14">
        <v>183</v>
      </c>
      <c r="L286" s="15">
        <f>L283+(L288-L283)/5*3</f>
        <v>10750.6</v>
      </c>
    </row>
    <row r="287" spans="11:12" ht="12.75">
      <c r="K287" s="14">
        <v>184</v>
      </c>
      <c r="L287" s="15">
        <f>L283+(L288-L283)/5*4</f>
        <v>10991.8</v>
      </c>
    </row>
    <row r="288" spans="11:12" ht="12.75">
      <c r="K288" s="14">
        <v>185</v>
      </c>
      <c r="L288" s="15">
        <v>11233</v>
      </c>
    </row>
    <row r="289" spans="11:12" ht="12.75">
      <c r="K289" s="14">
        <v>186</v>
      </c>
      <c r="L289" s="15">
        <f>L288+(L293-L288)/5</f>
        <v>11496.6</v>
      </c>
    </row>
    <row r="290" spans="11:12" ht="12.75">
      <c r="K290" s="14">
        <v>187</v>
      </c>
      <c r="L290" s="15">
        <f>L288+(L293-L288)/5*2</f>
        <v>11760.2</v>
      </c>
    </row>
    <row r="291" spans="11:12" ht="12.75">
      <c r="K291" s="14">
        <v>188</v>
      </c>
      <c r="L291" s="15">
        <f>L288+(L293-L288)/5*3</f>
        <v>12023.8</v>
      </c>
    </row>
    <row r="292" spans="11:12" ht="12.75">
      <c r="K292" s="14">
        <v>189</v>
      </c>
      <c r="L292" s="15">
        <f>L288+(L293-L288)/5*4</f>
        <v>12287.4</v>
      </c>
    </row>
    <row r="293" spans="11:12" ht="12.75">
      <c r="K293" s="14">
        <v>190</v>
      </c>
      <c r="L293" s="15">
        <v>12551</v>
      </c>
    </row>
    <row r="294" spans="11:12" ht="12.75">
      <c r="K294" s="14">
        <v>191</v>
      </c>
      <c r="L294" s="15">
        <f>L293+(L298-L293)/5</f>
        <v>12838.2</v>
      </c>
    </row>
    <row r="295" spans="11:12" ht="12.75">
      <c r="K295" s="14">
        <v>192</v>
      </c>
      <c r="L295" s="15">
        <f>L293+(L298-L293)/5*2</f>
        <v>13125.4</v>
      </c>
    </row>
    <row r="296" spans="11:12" ht="12.75">
      <c r="K296" s="14">
        <v>193</v>
      </c>
      <c r="L296" s="15">
        <f>L293+(L298-L293)/5*3</f>
        <v>13412.6</v>
      </c>
    </row>
    <row r="297" spans="11:12" ht="12.75">
      <c r="K297" s="14">
        <v>194</v>
      </c>
      <c r="L297" s="15">
        <f>L293+(L298-L293)/5*4</f>
        <v>13699.8</v>
      </c>
    </row>
    <row r="298" spans="11:12" ht="12.75">
      <c r="K298" s="14">
        <v>195</v>
      </c>
      <c r="L298" s="15">
        <v>13987</v>
      </c>
    </row>
    <row r="299" spans="11:12" ht="12.75">
      <c r="K299" s="14">
        <v>196</v>
      </c>
      <c r="L299" s="15">
        <f>L298+(L303-L298)/5</f>
        <v>14299.4</v>
      </c>
    </row>
    <row r="300" spans="11:12" ht="12.75">
      <c r="K300" s="14">
        <v>197</v>
      </c>
      <c r="L300" s="15">
        <f>L298+(L303-L298)/5*2</f>
        <v>14611.8</v>
      </c>
    </row>
    <row r="301" spans="11:12" ht="12.75">
      <c r="K301" s="14">
        <v>198</v>
      </c>
      <c r="L301" s="15">
        <f>L298+(L303-L298)/5*3</f>
        <v>14924.2</v>
      </c>
    </row>
    <row r="302" spans="11:12" ht="12.75">
      <c r="K302" s="14">
        <v>199</v>
      </c>
      <c r="L302" s="15">
        <f>L298+(L303-L298)/5*4</f>
        <v>15236.6</v>
      </c>
    </row>
    <row r="303" spans="11:12" ht="12.75">
      <c r="K303" s="14">
        <v>200</v>
      </c>
      <c r="L303" s="15">
        <v>15549</v>
      </c>
    </row>
    <row r="304" spans="11:12" ht="12.75">
      <c r="K304" s="14">
        <v>201</v>
      </c>
      <c r="L304" s="15">
        <f>L303+(L308-L303)/5</f>
        <v>15887.8</v>
      </c>
    </row>
    <row r="305" spans="11:12" ht="12.75">
      <c r="K305" s="14">
        <v>202</v>
      </c>
      <c r="L305" s="15">
        <f>L303+(L308-L303)/5*2</f>
        <v>16226.6</v>
      </c>
    </row>
    <row r="306" spans="11:12" ht="12.75">
      <c r="K306" s="14">
        <v>203</v>
      </c>
      <c r="L306" s="15">
        <f>L303+(L308-L303)/5*3</f>
        <v>16565.4</v>
      </c>
    </row>
    <row r="307" spans="11:12" ht="12.75">
      <c r="K307" s="14">
        <v>204</v>
      </c>
      <c r="L307" s="15">
        <f>L303+(L308-L303)/5*4</f>
        <v>16904.2</v>
      </c>
    </row>
    <row r="308" spans="11:12" ht="12.75">
      <c r="K308" s="14">
        <v>205</v>
      </c>
      <c r="L308" s="15">
        <v>17243</v>
      </c>
    </row>
    <row r="309" spans="11:12" ht="12.75">
      <c r="K309" s="14">
        <v>206</v>
      </c>
      <c r="L309" s="15">
        <f>L308+(L313-L308)/5</f>
        <v>17609.8</v>
      </c>
    </row>
    <row r="310" spans="11:12" ht="12.75">
      <c r="K310" s="14">
        <v>207</v>
      </c>
      <c r="L310" s="15">
        <f>L308+(L313-L308)/5*2</f>
        <v>17976.6</v>
      </c>
    </row>
    <row r="311" spans="11:12" ht="12.75">
      <c r="K311" s="14">
        <v>208</v>
      </c>
      <c r="L311" s="15">
        <f>L308+(L313-L308)/5*3</f>
        <v>18343.4</v>
      </c>
    </row>
    <row r="312" spans="11:12" ht="12.75">
      <c r="K312" s="14">
        <v>209</v>
      </c>
      <c r="L312" s="15">
        <f>L308+(L313-L308)/5*4</f>
        <v>18710.2</v>
      </c>
    </row>
    <row r="313" spans="11:12" ht="12.75">
      <c r="K313" s="14">
        <v>210</v>
      </c>
      <c r="L313" s="15">
        <v>19077</v>
      </c>
    </row>
    <row r="314" spans="11:12" ht="12.75">
      <c r="K314" s="14">
        <v>211</v>
      </c>
      <c r="L314" s="15">
        <f>L313+(L318-L313)/5</f>
        <v>19473.6</v>
      </c>
    </row>
    <row r="315" spans="11:12" ht="12.75">
      <c r="K315" s="14">
        <v>212</v>
      </c>
      <c r="L315" s="15">
        <f>L313+(L318-L313)/5*2</f>
        <v>19870.2</v>
      </c>
    </row>
    <row r="316" spans="11:12" ht="12.75">
      <c r="K316" s="14">
        <v>213</v>
      </c>
      <c r="L316" s="15">
        <f>L313+(L318-L313)/5*3</f>
        <v>20266.8</v>
      </c>
    </row>
    <row r="317" spans="11:12" ht="12.75">
      <c r="K317" s="14">
        <v>214</v>
      </c>
      <c r="L317" s="15">
        <f>L313+(L318-L313)/5*4</f>
        <v>20663.4</v>
      </c>
    </row>
    <row r="318" spans="11:12" ht="12.75">
      <c r="K318" s="14">
        <v>215</v>
      </c>
      <c r="L318" s="15">
        <v>21060</v>
      </c>
    </row>
    <row r="319" spans="11:12" ht="12.75">
      <c r="K319" s="14">
        <v>216</v>
      </c>
      <c r="L319" s="15">
        <f>L318+(L323-L318)/5</f>
        <v>21487.6</v>
      </c>
    </row>
    <row r="320" spans="11:12" ht="12.75">
      <c r="K320" s="14">
        <v>217</v>
      </c>
      <c r="L320" s="15">
        <f>L318+(L323-L318)/5*2</f>
        <v>21915.2</v>
      </c>
    </row>
    <row r="321" spans="11:12" ht="12.75">
      <c r="K321" s="14">
        <v>218</v>
      </c>
      <c r="L321" s="15">
        <f>L318+(L323-L318)/5*3</f>
        <v>22342.8</v>
      </c>
    </row>
    <row r="322" spans="11:12" ht="12.75">
      <c r="K322" s="14">
        <v>219</v>
      </c>
      <c r="L322" s="15">
        <f>L318+(L323-L318)/5*4</f>
        <v>22770.4</v>
      </c>
    </row>
    <row r="323" spans="11:12" ht="12.75">
      <c r="K323" s="14">
        <v>220</v>
      </c>
      <c r="L323" s="15">
        <v>23198</v>
      </c>
    </row>
    <row r="324" spans="11:12" ht="12.75">
      <c r="K324" s="14">
        <v>221</v>
      </c>
      <c r="L324" s="15">
        <f>L323+(L328-L323)/5</f>
        <v>23658.6</v>
      </c>
    </row>
    <row r="325" spans="11:12" ht="12.75">
      <c r="K325" s="14">
        <v>222</v>
      </c>
      <c r="L325" s="15">
        <f>L323+(L328-L323)/5*2</f>
        <v>24119.2</v>
      </c>
    </row>
    <row r="326" spans="11:12" ht="12.75">
      <c r="K326" s="14">
        <v>223</v>
      </c>
      <c r="L326" s="15">
        <f>L323+(L328-L323)/5*3</f>
        <v>24579.8</v>
      </c>
    </row>
    <row r="327" spans="11:12" ht="12.75">
      <c r="K327" s="14">
        <v>224</v>
      </c>
      <c r="L327" s="15">
        <f>L323+(L328-L323)/5*4</f>
        <v>25040.4</v>
      </c>
    </row>
    <row r="328" spans="11:12" ht="12.75">
      <c r="K328" s="14">
        <v>225</v>
      </c>
      <c r="L328" s="15">
        <v>25501</v>
      </c>
    </row>
    <row r="329" spans="11:12" ht="12.75">
      <c r="K329" s="14">
        <v>226</v>
      </c>
      <c r="L329" s="15">
        <f>L328+(L333-L328)/5</f>
        <v>25996</v>
      </c>
    </row>
    <row r="330" spans="11:12" ht="12.75">
      <c r="K330" s="14">
        <v>227</v>
      </c>
      <c r="L330" s="15">
        <f>L328+(L333-L328)/5*2</f>
        <v>26491</v>
      </c>
    </row>
    <row r="331" spans="11:12" ht="12.75">
      <c r="K331" s="14">
        <v>228</v>
      </c>
      <c r="L331" s="15">
        <f>L328+(L333-L328)/5*3</f>
        <v>26986</v>
      </c>
    </row>
    <row r="332" spans="11:12" ht="12.75">
      <c r="K332" s="14">
        <v>229</v>
      </c>
      <c r="L332" s="15">
        <f>L328+(L333-L328)/5*4</f>
        <v>27481</v>
      </c>
    </row>
    <row r="333" spans="11:12" ht="12.75">
      <c r="K333" s="14">
        <v>230</v>
      </c>
      <c r="L333" s="15">
        <v>27976</v>
      </c>
    </row>
    <row r="334" spans="11:12" ht="12.75">
      <c r="K334" s="14">
        <v>231</v>
      </c>
      <c r="L334" s="15">
        <f>L333+(L338-L333)/5</f>
        <v>28507.2</v>
      </c>
    </row>
    <row r="335" spans="11:12" ht="12.75">
      <c r="K335" s="14">
        <v>232</v>
      </c>
      <c r="L335" s="15">
        <f>L333+(L338-L333)/5*2</f>
        <v>29038.4</v>
      </c>
    </row>
    <row r="336" spans="11:12" ht="12.75">
      <c r="K336" s="14">
        <v>233</v>
      </c>
      <c r="L336" s="15">
        <f>L333+(L338-L333)/5*3</f>
        <v>29569.6</v>
      </c>
    </row>
    <row r="337" spans="11:12" ht="12.75">
      <c r="K337" s="14">
        <v>234</v>
      </c>
      <c r="L337" s="15">
        <f>L333+(L338-L333)/5*4</f>
        <v>30100.8</v>
      </c>
    </row>
    <row r="338" spans="11:12" ht="12.75">
      <c r="K338" s="14">
        <v>235</v>
      </c>
      <c r="L338" s="15">
        <v>30632</v>
      </c>
    </row>
    <row r="339" spans="11:12" ht="12.75">
      <c r="K339" s="14">
        <v>236</v>
      </c>
      <c r="L339" s="15">
        <f>L338+(L343-L338)/5</f>
        <v>31201.2</v>
      </c>
    </row>
    <row r="340" spans="11:12" ht="12.75">
      <c r="K340" s="14">
        <v>237</v>
      </c>
      <c r="L340" s="15">
        <f>L338+(L343-L338)/5*2</f>
        <v>31770.4</v>
      </c>
    </row>
    <row r="341" spans="11:12" ht="12.75">
      <c r="K341" s="14">
        <v>238</v>
      </c>
      <c r="L341" s="15">
        <f>L338+(L343-L338)/5*3</f>
        <v>32339.6</v>
      </c>
    </row>
    <row r="342" spans="11:12" ht="12.75">
      <c r="K342" s="14">
        <v>239</v>
      </c>
      <c r="L342" s="15">
        <f>L338+(L343-L338)/5*4</f>
        <v>32908.8</v>
      </c>
    </row>
    <row r="343" spans="11:12" ht="12.75">
      <c r="K343" s="14">
        <v>240</v>
      </c>
      <c r="L343" s="15">
        <v>33478</v>
      </c>
    </row>
    <row r="344" spans="11:12" ht="12.75">
      <c r="K344" s="14">
        <v>241</v>
      </c>
      <c r="L344" s="15">
        <f>L343+(L348-L343)/5</f>
        <v>34087</v>
      </c>
    </row>
    <row r="345" spans="11:12" ht="12.75">
      <c r="K345" s="14">
        <v>242</v>
      </c>
      <c r="L345" s="15">
        <f>L343+(L348-L343)/5*2</f>
        <v>34696</v>
      </c>
    </row>
    <row r="346" spans="11:12" ht="12.75">
      <c r="K346" s="14">
        <v>243</v>
      </c>
      <c r="L346" s="15">
        <f>L343+(L348-L343)/5*3</f>
        <v>35305</v>
      </c>
    </row>
    <row r="347" spans="11:12" ht="12.75">
      <c r="K347" s="14">
        <v>244</v>
      </c>
      <c r="L347" s="15">
        <f>L343+(L348-L343)/5*4</f>
        <v>35914</v>
      </c>
    </row>
    <row r="348" spans="11:12" ht="12.75">
      <c r="K348" s="14">
        <v>245</v>
      </c>
      <c r="L348" s="15">
        <v>36523</v>
      </c>
    </row>
    <row r="349" spans="11:12" ht="12.75">
      <c r="K349" s="14">
        <v>246</v>
      </c>
      <c r="L349" s="15">
        <f>L348+(L353-L348)/5</f>
        <v>37173.6</v>
      </c>
    </row>
    <row r="350" spans="11:12" ht="12.75">
      <c r="K350" s="14">
        <v>247</v>
      </c>
      <c r="L350" s="15">
        <f>L348+(L353-L348)/5*2</f>
        <v>37824.2</v>
      </c>
    </row>
    <row r="351" spans="11:12" ht="12.75">
      <c r="K351" s="14">
        <v>248</v>
      </c>
      <c r="L351" s="15">
        <f>L348+(L353-L348)/5*3</f>
        <v>38474.8</v>
      </c>
    </row>
    <row r="352" spans="11:12" ht="12.75">
      <c r="K352" s="14">
        <v>249</v>
      </c>
      <c r="L352" s="15">
        <f>L348+(L353-L348)/5*4</f>
        <v>39125.4</v>
      </c>
    </row>
    <row r="353" spans="11:12" ht="12.75">
      <c r="K353" s="14">
        <v>250</v>
      </c>
      <c r="L353" s="15">
        <v>39776</v>
      </c>
    </row>
    <row r="354" spans="11:12" ht="12.75">
      <c r="K354" s="14">
        <v>251</v>
      </c>
      <c r="L354" s="15">
        <f>L353+(L358-L353)/5</f>
        <v>40470</v>
      </c>
    </row>
    <row r="355" spans="11:12" ht="12.75">
      <c r="K355" s="14">
        <v>252</v>
      </c>
      <c r="L355" s="15">
        <f>L353+(L358-L353)/5*2</f>
        <v>41164</v>
      </c>
    </row>
    <row r="356" spans="11:12" ht="12.75">
      <c r="K356" s="14">
        <v>253</v>
      </c>
      <c r="L356" s="15">
        <f>L353+(L358-L353)/5*3</f>
        <v>41858</v>
      </c>
    </row>
    <row r="357" spans="11:12" ht="12.75">
      <c r="K357" s="14">
        <v>254</v>
      </c>
      <c r="L357" s="15">
        <f>L353+(L358-L353)/5*4</f>
        <v>42552</v>
      </c>
    </row>
    <row r="358" spans="11:12" ht="12.75">
      <c r="K358" s="14">
        <v>255</v>
      </c>
      <c r="L358" s="15">
        <v>43246</v>
      </c>
    </row>
    <row r="359" spans="11:12" ht="12.75">
      <c r="K359" s="14">
        <v>256</v>
      </c>
      <c r="L359" s="15">
        <f>L358+(L363-L358)/5</f>
        <v>43985.4</v>
      </c>
    </row>
    <row r="360" spans="11:12" ht="12.75">
      <c r="K360" s="14">
        <v>257</v>
      </c>
      <c r="L360" s="15">
        <f>L358+(L363-L358)/5*2</f>
        <v>44724.8</v>
      </c>
    </row>
    <row r="361" spans="11:12" ht="12.75">
      <c r="K361" s="14">
        <v>258</v>
      </c>
      <c r="L361" s="15">
        <f>L358+(L363-L358)/5*3</f>
        <v>45464.2</v>
      </c>
    </row>
    <row r="362" spans="11:12" ht="12.75">
      <c r="K362" s="14">
        <v>259</v>
      </c>
      <c r="L362" s="15">
        <f>L358+(L363-L358)/5*4</f>
        <v>46203.6</v>
      </c>
    </row>
    <row r="363" spans="11:12" ht="12.75">
      <c r="K363" s="14">
        <v>260</v>
      </c>
      <c r="L363" s="15">
        <v>46943</v>
      </c>
    </row>
    <row r="364" spans="11:12" ht="12.75">
      <c r="K364" s="14">
        <v>261</v>
      </c>
      <c r="L364" s="15">
        <f>L363+(L368-L363)/5</f>
        <v>47729.8</v>
      </c>
    </row>
    <row r="365" spans="11:12" ht="12.75">
      <c r="K365" s="14">
        <v>262</v>
      </c>
      <c r="L365" s="15">
        <f>L363+(L368-L363)/5*2</f>
        <v>48516.6</v>
      </c>
    </row>
    <row r="366" spans="11:12" ht="12.75">
      <c r="K366" s="14">
        <v>263</v>
      </c>
      <c r="L366" s="15">
        <f>L363+(L368-L363)/5*3</f>
        <v>49303.4</v>
      </c>
    </row>
    <row r="367" spans="11:12" ht="12.75">
      <c r="K367" s="14">
        <v>264</v>
      </c>
      <c r="L367" s="15">
        <f>L363+(L368-L363)/5*4</f>
        <v>50090.2</v>
      </c>
    </row>
    <row r="368" spans="11:12" ht="12.75">
      <c r="K368" s="14">
        <v>265</v>
      </c>
      <c r="L368" s="15">
        <v>50877</v>
      </c>
    </row>
    <row r="369" spans="11:12" ht="12.75">
      <c r="K369" s="14">
        <v>266</v>
      </c>
      <c r="L369" s="15">
        <f>L368+(L373-L368)/5</f>
        <v>51713.2</v>
      </c>
    </row>
    <row r="370" spans="11:12" ht="12.75">
      <c r="K370" s="14">
        <v>267</v>
      </c>
      <c r="L370" s="15">
        <f>L368+(L373-L368)/5*2</f>
        <v>52549.4</v>
      </c>
    </row>
    <row r="371" spans="11:12" ht="12.75">
      <c r="K371" s="14">
        <v>268</v>
      </c>
      <c r="L371" s="15">
        <f>L368+(L373-L368)/5*3</f>
        <v>53385.6</v>
      </c>
    </row>
    <row r="372" spans="11:12" ht="12.75">
      <c r="K372" s="14">
        <v>269</v>
      </c>
      <c r="L372" s="15">
        <f>L368+(L373-L368)/5*4</f>
        <v>54221.8</v>
      </c>
    </row>
    <row r="373" spans="11:12" ht="12.75">
      <c r="K373" s="14">
        <v>270</v>
      </c>
      <c r="L373" s="15">
        <v>55058</v>
      </c>
    </row>
    <row r="374" spans="11:12" ht="12.75">
      <c r="K374" s="14">
        <v>271</v>
      </c>
      <c r="L374" s="15">
        <f>L373+(L378-L373)/5</f>
        <v>55945.6</v>
      </c>
    </row>
    <row r="375" spans="11:12" ht="12.75">
      <c r="K375" s="14">
        <v>272</v>
      </c>
      <c r="L375" s="15">
        <f>L373+(L378-L373)/5*2</f>
        <v>56833.2</v>
      </c>
    </row>
    <row r="376" spans="11:12" ht="12.75">
      <c r="K376" s="14">
        <v>273</v>
      </c>
      <c r="L376" s="15">
        <f>L373+(L378-L373)/5*3</f>
        <v>57720.8</v>
      </c>
    </row>
    <row r="377" spans="11:12" ht="12.75">
      <c r="K377" s="14">
        <v>274</v>
      </c>
      <c r="L377" s="15">
        <f>L373+(L378-L373)/5*4</f>
        <v>58608.4</v>
      </c>
    </row>
    <row r="378" spans="11:12" ht="12.75">
      <c r="K378" s="14">
        <v>275</v>
      </c>
      <c r="L378" s="15">
        <v>59496</v>
      </c>
    </row>
    <row r="379" spans="11:12" ht="12.75">
      <c r="K379" s="14">
        <v>276</v>
      </c>
      <c r="L379" s="15">
        <f>L378+(L383-L378)/5</f>
        <v>60437.2</v>
      </c>
    </row>
    <row r="380" spans="11:12" ht="12.75">
      <c r="K380" s="14">
        <v>277</v>
      </c>
      <c r="L380" s="15">
        <f>L378+(L383-L378)/5*2</f>
        <v>61378.4</v>
      </c>
    </row>
    <row r="381" spans="11:12" ht="12.75">
      <c r="K381" s="14">
        <v>278</v>
      </c>
      <c r="L381" s="15">
        <f>L378+(L383-L378)/5*3</f>
        <v>62319.6</v>
      </c>
    </row>
    <row r="382" spans="11:12" ht="12.75">
      <c r="K382" s="14">
        <v>279</v>
      </c>
      <c r="L382" s="15">
        <f>L378+(L383-L378)/5*4</f>
        <v>63260.8</v>
      </c>
    </row>
    <row r="383" spans="11:12" ht="12.75">
      <c r="K383" s="14">
        <v>280</v>
      </c>
      <c r="L383" s="15">
        <v>64202</v>
      </c>
    </row>
    <row r="384" spans="11:12" ht="12.75">
      <c r="K384" s="14">
        <v>281</v>
      </c>
      <c r="L384" s="15">
        <f>L383+(L388-L383)/5</f>
        <v>65198.8</v>
      </c>
    </row>
    <row r="385" spans="11:12" ht="12.75">
      <c r="K385" s="14">
        <v>282</v>
      </c>
      <c r="L385" s="15">
        <f>L383+(L388-L383)/5*2</f>
        <v>66195.6</v>
      </c>
    </row>
    <row r="386" spans="11:12" ht="12.75">
      <c r="K386" s="14">
        <v>283</v>
      </c>
      <c r="L386" s="15">
        <f>L383+(L388-L383)/5*3</f>
        <v>67192.4</v>
      </c>
    </row>
    <row r="387" spans="11:12" ht="12.75">
      <c r="K387" s="14">
        <v>284</v>
      </c>
      <c r="L387" s="15">
        <f>L383+(L388-L383)/5*4</f>
        <v>68189.2</v>
      </c>
    </row>
    <row r="388" spans="11:12" ht="12.75">
      <c r="K388" s="14">
        <v>285</v>
      </c>
      <c r="L388" s="15">
        <v>69186</v>
      </c>
    </row>
    <row r="389" spans="11:12" ht="12.75">
      <c r="K389" s="14">
        <v>286</v>
      </c>
      <c r="L389" s="15">
        <f>L388+(L393-L388)/5</f>
        <v>70241</v>
      </c>
    </row>
    <row r="390" spans="11:12" ht="12.75">
      <c r="K390" s="14">
        <v>287</v>
      </c>
      <c r="L390" s="15">
        <f>L388+(L393-L388)/5*2</f>
        <v>71296</v>
      </c>
    </row>
    <row r="391" spans="11:12" ht="12.75">
      <c r="K391" s="14">
        <v>288</v>
      </c>
      <c r="L391" s="15">
        <f>L388+(L393-L388)/5*3</f>
        <v>72351</v>
      </c>
    </row>
    <row r="392" spans="11:12" ht="12.75">
      <c r="K392" s="14">
        <v>289</v>
      </c>
      <c r="L392" s="15">
        <f>L388+(L393-L388)/5*4</f>
        <v>73406</v>
      </c>
    </row>
    <row r="393" spans="11:12" ht="12.75">
      <c r="K393" s="14">
        <v>290</v>
      </c>
      <c r="L393" s="15">
        <v>74461</v>
      </c>
    </row>
    <row r="394" spans="11:12" ht="12.75">
      <c r="K394" s="14">
        <v>291</v>
      </c>
      <c r="L394" s="15">
        <f>L393+(L398-L393)/5</f>
        <v>75576.2</v>
      </c>
    </row>
    <row r="395" spans="11:12" ht="12.75">
      <c r="K395" s="14">
        <v>292</v>
      </c>
      <c r="L395" s="15">
        <f>L393+(L398-L393)/5*2</f>
        <v>76691.4</v>
      </c>
    </row>
    <row r="396" spans="11:12" ht="12.75">
      <c r="K396" s="14">
        <v>293</v>
      </c>
      <c r="L396" s="15">
        <f>L393+(L398-L393)/5*3</f>
        <v>77806.6</v>
      </c>
    </row>
    <row r="397" spans="11:12" ht="12.75">
      <c r="K397" s="14">
        <v>294</v>
      </c>
      <c r="L397" s="15">
        <f>L393+(L398-L393)/5*4</f>
        <v>78921.8</v>
      </c>
    </row>
    <row r="398" spans="11:12" ht="12.75">
      <c r="K398" s="14">
        <v>295</v>
      </c>
      <c r="L398" s="15">
        <v>80037</v>
      </c>
    </row>
    <row r="399" spans="11:12" ht="12.75">
      <c r="K399" s="14">
        <v>296</v>
      </c>
      <c r="L399" s="15">
        <f>L398+(L403-L398)/5</f>
        <v>81215</v>
      </c>
    </row>
    <row r="400" spans="11:12" ht="12.75">
      <c r="K400" s="14">
        <v>297</v>
      </c>
      <c r="L400" s="15">
        <f>L398+(L403-L398)/5*2</f>
        <v>82393</v>
      </c>
    </row>
    <row r="401" spans="11:12" ht="12.75">
      <c r="K401" s="14">
        <v>298</v>
      </c>
      <c r="L401" s="15">
        <f>L398+(L403-L398)/5*3</f>
        <v>83571</v>
      </c>
    </row>
    <row r="402" spans="11:12" ht="12.75">
      <c r="K402" s="14">
        <v>299</v>
      </c>
      <c r="L402" s="15">
        <f>L398+(L403-L398)/5*4</f>
        <v>84749</v>
      </c>
    </row>
    <row r="403" spans="11:12" ht="12.75">
      <c r="K403" s="14">
        <v>300</v>
      </c>
      <c r="L403" s="15">
        <v>85927</v>
      </c>
    </row>
  </sheetData>
  <sheetProtection/>
  <printOptions/>
  <pageMargins left="0.75" right="0.75" top="1" bottom="1" header="0" footer="0"/>
  <pageSetup horizontalDpi="300" verticalDpi="300" orientation="portrait" paperSize="9" r:id="rId5"/>
  <legacyDrawing r:id="rId4"/>
  <oleObjects>
    <oleObject progId="Equation.3" shapeId="82423369" r:id="rId1"/>
    <oleObject progId="Equation.3" shapeId="82423368" r:id="rId2"/>
    <oleObject progId="Equation.3" shapeId="82423367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3:F31"/>
  <sheetViews>
    <sheetView showRowColHeaders="0" zoomScalePageLayoutView="0" workbookViewId="0" topLeftCell="A1">
      <selection activeCell="C3" sqref="C3:F3"/>
    </sheetView>
  </sheetViews>
  <sheetFormatPr defaultColWidth="11.421875" defaultRowHeight="12.75"/>
  <cols>
    <col min="1" max="1" width="18.57421875" style="0" customWidth="1"/>
  </cols>
  <sheetData>
    <row r="3" spans="3:6" ht="12.75">
      <c r="C3" s="40" t="s">
        <v>84</v>
      </c>
      <c r="D3" s="40"/>
      <c r="E3" s="40"/>
      <c r="F3" s="40"/>
    </row>
    <row r="6" ht="12.75">
      <c r="A6" t="s">
        <v>85</v>
      </c>
    </row>
    <row r="8" spans="1:2" ht="13.5" thickBot="1">
      <c r="A8" s="1" t="s">
        <v>86</v>
      </c>
      <c r="B8" s="18"/>
    </row>
    <row r="9" spans="1:3" ht="13.5" thickBot="1">
      <c r="A9" t="s">
        <v>16</v>
      </c>
      <c r="B9" s="20">
        <v>1.013</v>
      </c>
      <c r="C9" t="s">
        <v>99</v>
      </c>
    </row>
    <row r="10" spans="1:3" ht="13.5" thickBot="1">
      <c r="A10" t="s">
        <v>0</v>
      </c>
      <c r="B10" s="21">
        <v>36</v>
      </c>
      <c r="C10" t="s">
        <v>1</v>
      </c>
    </row>
    <row r="11" spans="1:3" ht="13.5" thickBot="1">
      <c r="A11" t="s">
        <v>7</v>
      </c>
      <c r="B11" s="22">
        <v>20</v>
      </c>
      <c r="C11" t="s">
        <v>8</v>
      </c>
    </row>
    <row r="12" ht="12.75">
      <c r="B12" s="18"/>
    </row>
    <row r="13" spans="1:2" ht="13.5" thickBot="1">
      <c r="A13" s="1" t="s">
        <v>87</v>
      </c>
      <c r="B13" s="18"/>
    </row>
    <row r="14" spans="1:3" ht="13.5" thickBot="1">
      <c r="A14" t="s">
        <v>16</v>
      </c>
      <c r="B14" s="20">
        <v>1</v>
      </c>
      <c r="C14" t="s">
        <v>99</v>
      </c>
    </row>
    <row r="15" spans="1:3" ht="13.5" thickBot="1">
      <c r="A15" t="s">
        <v>0</v>
      </c>
      <c r="B15" s="21">
        <v>0</v>
      </c>
      <c r="C15" t="s">
        <v>1</v>
      </c>
    </row>
    <row r="16" spans="1:3" ht="13.5" thickBot="1">
      <c r="A16" t="s">
        <v>7</v>
      </c>
      <c r="B16" s="22">
        <v>20</v>
      </c>
      <c r="C16" t="s">
        <v>8</v>
      </c>
    </row>
    <row r="17" ht="12.75">
      <c r="B17" s="18"/>
    </row>
    <row r="18" spans="1:2" ht="13.5" thickBot="1">
      <c r="A18" s="1" t="s">
        <v>88</v>
      </c>
      <c r="B18" s="18"/>
    </row>
    <row r="19" spans="1:3" ht="13.5" thickBot="1">
      <c r="A19" t="s">
        <v>16</v>
      </c>
      <c r="B19" s="20">
        <v>1.013</v>
      </c>
      <c r="C19" t="s">
        <v>99</v>
      </c>
    </row>
    <row r="20" spans="1:3" ht="13.5" thickBot="1">
      <c r="A20" t="s">
        <v>0</v>
      </c>
      <c r="B20" s="21">
        <v>0</v>
      </c>
      <c r="C20" t="s">
        <v>1</v>
      </c>
    </row>
    <row r="21" spans="1:3" ht="13.5" thickBot="1">
      <c r="A21" t="s">
        <v>7</v>
      </c>
      <c r="B21" s="22">
        <v>21.11</v>
      </c>
      <c r="C21" t="s">
        <v>8</v>
      </c>
    </row>
    <row r="22" ht="12.75">
      <c r="B22" s="18"/>
    </row>
    <row r="23" spans="1:2" ht="13.5" thickBot="1">
      <c r="A23" s="1" t="s">
        <v>89</v>
      </c>
      <c r="B23" s="18"/>
    </row>
    <row r="24" spans="1:3" ht="13.5" thickBot="1">
      <c r="A24" t="s">
        <v>16</v>
      </c>
      <c r="B24" s="20">
        <v>1.013</v>
      </c>
      <c r="C24" t="s">
        <v>99</v>
      </c>
    </row>
    <row r="25" spans="1:3" ht="13.5" thickBot="1">
      <c r="A25" t="s">
        <v>0</v>
      </c>
      <c r="B25" s="21">
        <v>0</v>
      </c>
      <c r="C25" t="s">
        <v>1</v>
      </c>
    </row>
    <row r="26" spans="1:3" ht="13.5" thickBot="1">
      <c r="A26" t="s">
        <v>7</v>
      </c>
      <c r="B26" s="22">
        <v>15.56</v>
      </c>
      <c r="C26" t="s">
        <v>8</v>
      </c>
    </row>
    <row r="27" ht="12.75">
      <c r="B27" s="18"/>
    </row>
    <row r="28" spans="1:2" ht="12.75">
      <c r="A28" t="s">
        <v>97</v>
      </c>
      <c r="B28" s="18"/>
    </row>
    <row r="29" spans="1:2" ht="12.75">
      <c r="A29" t="s">
        <v>98</v>
      </c>
      <c r="B29" s="18"/>
    </row>
    <row r="30" ht="12.75">
      <c r="B30" s="18"/>
    </row>
    <row r="31" ht="12.75">
      <c r="B31" s="18"/>
    </row>
  </sheetData>
  <sheetProtection password="CC06" sheet="1" objects="1" scenarios="1"/>
  <mergeCells count="1">
    <mergeCell ref="C3:F3"/>
  </mergeCells>
  <hyperlinks>
    <hyperlink ref="C3" location="Hoja1!A1" display="CLICK AQUÍ PARA VOLVER A MENÚ PRINCIPAL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3:F24"/>
  <sheetViews>
    <sheetView showRowColHeaders="0" zoomScalePageLayoutView="0" workbookViewId="0" topLeftCell="A1">
      <selection activeCell="C3" sqref="C3:F3"/>
    </sheetView>
  </sheetViews>
  <sheetFormatPr defaultColWidth="11.421875" defaultRowHeight="12.75"/>
  <cols>
    <col min="1" max="1" width="18.57421875" style="0" customWidth="1"/>
  </cols>
  <sheetData>
    <row r="3" spans="3:6" ht="12.75">
      <c r="C3" s="41" t="s">
        <v>84</v>
      </c>
      <c r="D3" s="41"/>
      <c r="E3" s="41"/>
      <c r="F3" s="41"/>
    </row>
    <row r="5" ht="12.75">
      <c r="B5" s="18"/>
    </row>
    <row r="6" spans="1:2" ht="12.75">
      <c r="A6" t="s">
        <v>83</v>
      </c>
      <c r="B6" s="18"/>
    </row>
    <row r="7" ht="12.75">
      <c r="B7" s="18"/>
    </row>
    <row r="8" spans="1:2" ht="13.5" thickBot="1">
      <c r="A8" s="1" t="s">
        <v>15</v>
      </c>
      <c r="B8" s="18"/>
    </row>
    <row r="9" spans="1:3" ht="13.5" thickBot="1">
      <c r="A9" t="s">
        <v>16</v>
      </c>
      <c r="B9" s="20">
        <v>1.013</v>
      </c>
      <c r="C9" t="s">
        <v>99</v>
      </c>
    </row>
    <row r="10" spans="1:3" ht="13.5" thickBot="1">
      <c r="A10" t="s">
        <v>0</v>
      </c>
      <c r="B10" s="21">
        <v>0</v>
      </c>
      <c r="C10" t="s">
        <v>1</v>
      </c>
    </row>
    <row r="11" spans="1:3" ht="13.5" thickBot="1">
      <c r="A11" t="s">
        <v>7</v>
      </c>
      <c r="B11" s="22">
        <v>0</v>
      </c>
      <c r="C11" t="s">
        <v>8</v>
      </c>
    </row>
    <row r="12" ht="12.75">
      <c r="B12" s="18"/>
    </row>
    <row r="13" spans="1:2" ht="12.75">
      <c r="A13" t="s">
        <v>97</v>
      </c>
      <c r="B13" s="18"/>
    </row>
    <row r="14" spans="1:2" ht="12.75">
      <c r="A14" t="s">
        <v>98</v>
      </c>
      <c r="B14" s="18"/>
    </row>
    <row r="15" ht="12.75">
      <c r="B15" s="18"/>
    </row>
    <row r="16" ht="12.75">
      <c r="B16" s="18"/>
    </row>
    <row r="17" ht="12.75">
      <c r="B17" s="18"/>
    </row>
    <row r="18" ht="12.75">
      <c r="B18" s="18"/>
    </row>
    <row r="19" ht="12.75">
      <c r="B19" s="18"/>
    </row>
    <row r="20" ht="12.75">
      <c r="B20" s="18"/>
    </row>
    <row r="21" ht="12.75">
      <c r="B21" s="18"/>
    </row>
    <row r="22" ht="12.75">
      <c r="B22" s="18"/>
    </row>
    <row r="23" ht="12.75">
      <c r="B23" s="18"/>
    </row>
    <row r="24" ht="12.75">
      <c r="B24" s="18"/>
    </row>
  </sheetData>
  <sheetProtection password="CC06" sheet="1" objects="1" scenarios="1"/>
  <mergeCells count="1">
    <mergeCell ref="C3:F3"/>
  </mergeCells>
  <hyperlinks>
    <hyperlink ref="C3" location="Hoja1!A1" display="CLICK AQUÍ PARA VOLVER A MENÚ PRINCIPAL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Atlas Copco Chilena S.A.C.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CHLDF</dc:creator>
  <cp:keywords/>
  <dc:description/>
  <cp:lastModifiedBy>Windows User</cp:lastModifiedBy>
  <cp:lastPrinted>2010-08-31T13:44:22Z</cp:lastPrinted>
  <dcterms:created xsi:type="dcterms:W3CDTF">2010-08-30T19:10:40Z</dcterms:created>
  <dcterms:modified xsi:type="dcterms:W3CDTF">2021-12-15T17:58:33Z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