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64" activeTab="0"/>
  </bookViews>
  <sheets>
    <sheet name="Drag coefficient" sheetId="1" r:id="rId1"/>
    <sheet name="Code" sheetId="2" state="hidden" r:id="rId2"/>
    <sheet name="Ref_1" sheetId="3" state="hidden" r:id="rId3"/>
    <sheet name="Ref" sheetId="4" r:id="rId4"/>
  </sheets>
  <definedNames>
    <definedName name="Re">'Drag coefficient'!$J$11</definedName>
    <definedName name="zzfi1">'Drag coefficient'!$J$12</definedName>
    <definedName name="zzfi2">'Drag coefficient'!$J$13</definedName>
    <definedName name="zzfi3">'Drag coefficient'!$J$14</definedName>
    <definedName name="zzfi4">'Drag coefficient'!$J$15</definedName>
  </definedNames>
  <calcPr fullCalcOnLoad="1"/>
</workbook>
</file>

<file path=xl/sharedStrings.xml><?xml version="1.0" encoding="utf-8"?>
<sst xmlns="http://schemas.openxmlformats.org/spreadsheetml/2006/main" count="136" uniqueCount="87">
  <si>
    <t>Rev. cjc. 05.06.2016</t>
  </si>
  <si>
    <t>Drag coefficient of spherical particles.</t>
  </si>
  <si>
    <t>fi1 =</t>
  </si>
  <si>
    <t>(24*Re^-1)^10 + (21*Re^-0.67)^10 + (4*Re^-0.33)^10 + (0.4)^10</t>
  </si>
  <si>
    <t>Drag Coefficcient</t>
  </si>
  <si>
    <t>[1]</t>
  </si>
  <si>
    <t>fi2 =</t>
  </si>
  <si>
    <t>(  (0.148*Re^0.11)^-10 + (0.5)^-10 )^-1</t>
  </si>
  <si>
    <t>fi3 =</t>
  </si>
  <si>
    <t>( 1.57 * 10^8*Re^-1.625 )^10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</si>
  <si>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1"/>
        <color rgb="FF000000"/>
        <rFont val="Calibri"/>
        <family val="2"/>
      </rPr>
      <t xml:space="preserve"> =</t>
    </r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</si>
  <si>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rgb="FF000000"/>
        <rFont val="Calibri"/>
        <family val="2"/>
      </rPr>
      <t xml:space="preserve"> * </t>
    </r>
    <r>
      <rPr>
        <sz val="11"/>
        <color indexed="8"/>
        <rFont val="System"/>
        <family val="0"/>
      </rPr>
      <t>r / m</t>
    </r>
  </si>
  <si>
    <t>fi4=</t>
  </si>
  <si>
    <t>((6*10^-17*Re^2.63)^-10 + (0.2)^-10  )^-1</t>
  </si>
  <si>
    <t>v :</t>
  </si>
  <si>
    <t>Fluid velocity</t>
  </si>
  <si>
    <t>CD =</t>
  </si>
  <si>
    <t>( 1 /  ( ( fi1 + fi2 )^-1 + (fi3)^-1  ) + fi4 ) )^0.1</t>
  </si>
  <si>
    <t>dp :</t>
  </si>
  <si>
    <t>Particle diameter</t>
  </si>
  <si>
    <r>
      <rPr>
        <sz val="11"/>
        <color indexed="8"/>
        <rFont val="Symbol"/>
        <family val="1"/>
      </rPr>
      <t>r</t>
    </r>
    <r>
      <rPr>
        <sz val="11"/>
        <color rgb="FF000000"/>
        <rFont val="Calibri"/>
        <family val="2"/>
      </rPr>
      <t xml:space="preserve"> =</t>
    </r>
  </si>
  <si>
    <t>Fluid density</t>
  </si>
  <si>
    <t>Application</t>
  </si>
  <si>
    <r>
      <rPr>
        <sz val="11"/>
        <color indexed="8"/>
        <rFont val="Symbol"/>
        <family val="1"/>
      </rPr>
      <t>m</t>
    </r>
    <r>
      <rPr>
        <sz val="11"/>
        <color rgb="FF000000"/>
        <rFont val="Calibri"/>
        <family val="2"/>
      </rPr>
      <t xml:space="preserve"> =</t>
    </r>
  </si>
  <si>
    <t>Fluid absolute viscosity</t>
  </si>
  <si>
    <r>
      <rPr>
        <b/>
        <sz val="11"/>
        <color indexed="10"/>
        <rFont val="Calibri"/>
        <family val="2"/>
      </rPr>
      <t>(</t>
    </r>
    <r>
      <rPr>
        <sz val="11"/>
        <color rgb="FF000000"/>
        <rFont val="Calibri"/>
        <family val="2"/>
      </rPr>
      <t xml:space="preserve"> 1 / </t>
    </r>
    <r>
      <rPr>
        <b/>
        <sz val="14"/>
        <color indexed="56"/>
        <rFont val="Calibri"/>
        <family val="2"/>
      </rPr>
      <t>(</t>
    </r>
    <r>
      <rPr>
        <sz val="14"/>
        <color indexed="8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( zzfi1 + zzfi2 )^-1</t>
    </r>
    <r>
      <rPr>
        <sz val="11"/>
        <color rgb="FF000000"/>
        <rFont val="Calibri"/>
        <family val="2"/>
      </rPr>
      <t xml:space="preserve"> +</t>
    </r>
    <r>
      <rPr>
        <sz val="11"/>
        <color indexed="57"/>
        <rFont val="Calibri"/>
        <family val="2"/>
      </rPr>
      <t xml:space="preserve"> (zzfi3)^-1</t>
    </r>
    <r>
      <rPr>
        <sz val="11"/>
        <color rgb="FF000000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 xml:space="preserve">) </t>
    </r>
    <r>
      <rPr>
        <sz val="11"/>
        <color rgb="FF000000"/>
        <rFont val="Calibri"/>
        <family val="2"/>
      </rPr>
      <t xml:space="preserve">+ zzfi4 </t>
    </r>
    <r>
      <rPr>
        <b/>
        <sz val="11"/>
        <color indexed="10"/>
        <rFont val="Calibri"/>
        <family val="2"/>
      </rPr>
      <t>)^0.1</t>
    </r>
  </si>
  <si>
    <t>Re =</t>
  </si>
  <si>
    <t>zzfi1 =</t>
  </si>
  <si>
    <t>zzfi2 =</t>
  </si>
  <si>
    <t>zzfi3 =</t>
  </si>
  <si>
    <t>zzfi4=</t>
  </si>
  <si>
    <t>Visual Basic function</t>
  </si>
  <si>
    <t>Particle_Drag_Coefficient_CD_Re</t>
  </si>
  <si>
    <t xml:space="preserve"> </t>
  </si>
  <si>
    <t>Shperical particle drag coefficient  CD</t>
  </si>
  <si>
    <t>Table</t>
  </si>
  <si>
    <t>Re</t>
  </si>
  <si>
    <t>f1</t>
  </si>
  <si>
    <t>f2</t>
  </si>
  <si>
    <t>f3</t>
  </si>
  <si>
    <t>f4</t>
  </si>
  <si>
    <t>CD</t>
  </si>
  <si>
    <t>CD = Slurry_Drag_Coefficient_CD_Re</t>
  </si>
  <si>
    <t>Code of function "Slurry_Drag_Coefficient_CD_Re"</t>
  </si>
  <si>
    <t>Function Slurry_Drag_Coefficient_CD_Re(Re)</t>
  </si>
  <si>
    <t>'Drag coefficient of flow around a sphere: Matching asymptotically the wide trend</t>
  </si>
  <si>
    <t>'Jaber Almedeij</t>
  </si>
  <si>
    <t>f1 = (24 * Re ^ -1) ^ 10 + (21 * Re ^ -0.67) ^ 10 + (4 * Re ^ -0.33) ^ 10 + (0.4) ^ 10</t>
  </si>
  <si>
    <t>'Powder Technology 186 (2008) 218–223</t>
  </si>
  <si>
    <t xml:space="preserve">    </t>
  </si>
  <si>
    <t>'Available online at www.sciencedirect.com</t>
  </si>
  <si>
    <t>f2 = ((0.148 * Re ^ 0.11) ^ -10 + (0.5) ^ -10) ^ -1</t>
  </si>
  <si>
    <t>'www.elsevier.com/locate/powtec</t>
  </si>
  <si>
    <t>f3 = (1.57 * 10 ^ 8 * Re ^ -1.625) ^ 10</t>
  </si>
  <si>
    <t>'For very small Reynolds numbers, Stokes proposed an analytical solution of drag coefficient by</t>
  </si>
  <si>
    <t>'solving the general differential equation of Navier–Stokes</t>
  </si>
  <si>
    <t>f4 = ((6 * 10 ^ -17 * Re ^ 2.63) ^ -10 + (0.2) ^ -10) ^ -1</t>
  </si>
  <si>
    <t>'</t>
  </si>
  <si>
    <t>'CD = 24 / Re              Eq.1</t>
  </si>
  <si>
    <t>CD = (1 / ((f1 + f2) ^ -1 + (f3) ^ -1) + f4) ^ 0.1</t>
  </si>
  <si>
    <t>'The Stokes solution neglects the effects of inertia and is acceptable roughly for Re &lt; 0.4,</t>
  </si>
  <si>
    <t>Slurry_Drag_Coefficient_CD_Re = CD</t>
  </si>
  <si>
    <t>'when the laminar boundary layer is not separated from the particle.</t>
  </si>
  <si>
    <t>End Function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</si>
  <si>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</si>
  <si>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</si>
  <si>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</si>
  <si>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Drag coefficient of flow around a sphere: Matching asymptotically the wide trend</t>
  </si>
  <si>
    <t>Jaber Almedeij</t>
  </si>
  <si>
    <t>Powder Technology 186 (2008) 218–223</t>
  </si>
  <si>
    <t>Available online at www.sciencedirect.com</t>
  </si>
  <si>
    <t>www.elsevier.com/locate/powtec</t>
  </si>
  <si>
    <t>v =</t>
  </si>
  <si>
    <t>dp =</t>
  </si>
  <si>
    <t>m/s</t>
  </si>
  <si>
    <t xml:space="preserve">m </t>
  </si>
  <si>
    <t>AirDensity_tC(tC)</t>
  </si>
  <si>
    <t>t =</t>
  </si>
  <si>
    <t>ºC</t>
  </si>
  <si>
    <t>kg/m3</t>
  </si>
  <si>
    <t>AirAbsoluteViscosity_tC(tC)</t>
  </si>
  <si>
    <t>Pa s</t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</si>
  <si>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rgb="FF000000"/>
        <rFont val="Calibri"/>
        <family val="2"/>
      </rPr>
      <t xml:space="preserve"> *</t>
    </r>
    <r>
      <rPr>
        <sz val="11"/>
        <color indexed="8"/>
        <rFont val="Symbol"/>
        <family val="1"/>
      </rPr>
      <t xml:space="preserve"> r / m</t>
    </r>
  </si>
  <si>
    <t xml:space="preserve">Code of function </t>
  </si>
  <si>
    <t>Particle_Drag_Coefficient_CD_Re(Re)</t>
  </si>
  <si>
    <t>Particle_Drag_Coefficient_CD_Re = CD</t>
  </si>
  <si>
    <t>Sphere drag coefficient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</si>
</sst>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0.0"/>
    <numFmt numFmtId="166" formatCode="0.000"/>
    <numFmt numFmtId="167" formatCode="0E+00&quot;,&quot;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8"/>
      <name val="System"/>
      <family val="0"/>
    </font>
    <font>
      <sz val="11"/>
      <color indexed="8"/>
      <name val="Symbol"/>
      <family val="1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CDE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/>
      <right style="double"/>
      <top/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/>
      <right/>
      <top/>
      <bottom style="double"/>
    </border>
    <border>
      <left style="thin">
        <color rgb="FF00B0F0"/>
      </left>
      <right style="thin">
        <color rgb="FF00B0F0"/>
      </right>
      <top style="thin">
        <color rgb="FF00B0F0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1" fillId="22" borderId="0">
      <alignment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>
      <alignment/>
      <protection/>
    </xf>
    <xf numFmtId="0" fontId="44" fillId="30" borderId="1" applyNumberFormat="0" applyAlignment="0" applyProtection="0"/>
    <xf numFmtId="0" fontId="45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>
      <alignment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33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34" borderId="1" applyNumberFormat="0" applyAlignment="0" applyProtection="0"/>
    <xf numFmtId="0" fontId="56" fillId="0" borderId="4" applyNumberFormat="0" applyFill="0" applyAlignment="0" applyProtection="0"/>
    <xf numFmtId="0" fontId="57" fillId="35" borderId="0">
      <alignment/>
      <protection/>
    </xf>
    <xf numFmtId="0" fontId="58" fillId="35" borderId="5">
      <alignment/>
      <protection/>
    </xf>
    <xf numFmtId="0" fontId="5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3" fillId="0" borderId="0">
      <alignment/>
      <protection/>
    </xf>
    <xf numFmtId="0" fontId="6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right"/>
    </xf>
    <xf numFmtId="0" fontId="0" fillId="0" borderId="8" xfId="0" applyBorder="1" applyAlignment="1">
      <alignment/>
    </xf>
    <xf numFmtId="0" fontId="6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4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36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37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 horizontal="left"/>
    </xf>
    <xf numFmtId="0" fontId="0" fillId="38" borderId="8" xfId="0" applyFill="1" applyBorder="1" applyAlignment="1">
      <alignment horizontal="right"/>
    </xf>
    <xf numFmtId="0" fontId="0" fillId="38" borderId="9" xfId="0" applyFill="1" applyBorder="1" applyAlignment="1">
      <alignment horizontal="left"/>
    </xf>
    <xf numFmtId="0" fontId="0" fillId="38" borderId="9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 horizontal="right"/>
    </xf>
    <xf numFmtId="3" fontId="0" fillId="36" borderId="21" xfId="0" applyNumberForma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22" xfId="0" applyFill="1" applyBorder="1" applyAlignment="1">
      <alignment horizontal="right"/>
    </xf>
    <xf numFmtId="166" fontId="0" fillId="37" borderId="23" xfId="0" applyNumberForma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64" fillId="36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11" fontId="0" fillId="36" borderId="30" xfId="0" applyNumberForma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64" fontId="0" fillId="36" borderId="30" xfId="0" applyNumberFormat="1" applyFill="1" applyBorder="1" applyAlignment="1">
      <alignment/>
    </xf>
    <xf numFmtId="165" fontId="0" fillId="36" borderId="30" xfId="0" applyNumberFormat="1" applyFont="1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36" borderId="30" xfId="0" applyNumberForma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/>
    </xf>
    <xf numFmtId="0" fontId="6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Drag Coefficient DC = f(Re)</a:t>
            </a:r>
          </a:p>
        </c:rich>
      </c:tx>
      <c:layout>
        <c:manualLayout>
          <c:xMode val="factor"/>
          <c:yMode val="factor"/>
          <c:x val="0.049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7875"/>
          <c:w val="0.9175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coefficient'!$C$46:$C$93</c:f>
              <c:numCache/>
            </c:numRef>
          </c:xVal>
          <c:yVal>
            <c:numRef>
              <c:f>'Drag coefficient'!$H$46:$H$93</c:f>
              <c:numCache/>
            </c:numRef>
          </c:yVal>
          <c:smooth val="1"/>
        </c:ser>
        <c:axId val="57141364"/>
        <c:axId val="23201141"/>
      </c:scatterChart>
      <c:valAx>
        <c:axId val="5714136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Reynolds Re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E+00&quot;,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01141"/>
        <c:crossesAt val="0.01"/>
        <c:crossBetween val="midCat"/>
        <c:dispUnits/>
      </c:valAx>
      <c:valAx>
        <c:axId val="232011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41364"/>
        <c:crossesAt val="1E-0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4</xdr:row>
      <xdr:rowOff>161925</xdr:rowOff>
    </xdr:from>
    <xdr:to>
      <xdr:col>7</xdr:col>
      <xdr:colOff>314325</xdr:colOff>
      <xdr:row>17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23925"/>
          <a:ext cx="3743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152400</xdr:rowOff>
    </xdr:from>
    <xdr:to>
      <xdr:col>7</xdr:col>
      <xdr:colOff>361950</xdr:colOff>
      <xdr:row>28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38525"/>
          <a:ext cx="38004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95250</xdr:colOff>
      <xdr:row>21</xdr:row>
      <xdr:rowOff>76200</xdr:rowOff>
    </xdr:from>
    <xdr:ext cx="4562475" cy="2200275"/>
    <xdr:graphicFrame>
      <xdr:nvGraphicFramePr>
        <xdr:cNvPr id="3" name="4 Gráfico"/>
        <xdr:cNvGraphicFramePr/>
      </xdr:nvGraphicFramePr>
      <xdr:xfrm>
        <a:off x="4848225" y="4200525"/>
        <a:ext cx="45624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8</xdr:col>
      <xdr:colOff>438150</xdr:colOff>
      <xdr:row>22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476375"/>
          <a:ext cx="4210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9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421875" style="0" customWidth="1"/>
    <col min="3" max="14" width="10.8515625" style="0" customWidth="1"/>
    <col min="15" max="16384" width="7.140625" style="0" customWidth="1"/>
  </cols>
  <sheetData>
    <row r="1" spans="8:15" ht="15" thickBot="1">
      <c r="H1" s="1"/>
      <c r="I1" s="1"/>
      <c r="O1" s="2" t="s">
        <v>0</v>
      </c>
    </row>
    <row r="2" spans="2:22" ht="15" thickTop="1">
      <c r="B2" s="3"/>
      <c r="C2" s="4" t="s">
        <v>1</v>
      </c>
      <c r="D2" s="5"/>
      <c r="E2" s="5"/>
      <c r="F2" s="5"/>
      <c r="G2" s="5"/>
      <c r="H2" s="6"/>
      <c r="I2" s="6"/>
      <c r="J2" s="5"/>
      <c r="K2" s="5"/>
      <c r="L2" s="5"/>
      <c r="M2" s="5"/>
      <c r="N2" s="5"/>
      <c r="O2" s="7"/>
      <c r="R2" s="73" t="s">
        <v>86</v>
      </c>
      <c r="S2" s="74"/>
      <c r="T2" s="74"/>
      <c r="U2" s="74"/>
      <c r="V2" s="78"/>
    </row>
    <row r="3" spans="2:22" ht="14.25">
      <c r="B3" s="8"/>
      <c r="C3" s="9"/>
      <c r="D3" s="9"/>
      <c r="E3" s="9"/>
      <c r="F3" s="9"/>
      <c r="G3" s="9"/>
      <c r="H3" s="10"/>
      <c r="I3" s="11" t="s">
        <v>2</v>
      </c>
      <c r="J3" s="12" t="s">
        <v>3</v>
      </c>
      <c r="K3" s="13"/>
      <c r="L3" s="13"/>
      <c r="M3" s="13"/>
      <c r="N3" s="14"/>
      <c r="O3" s="15"/>
      <c r="R3" s="71"/>
      <c r="S3" s="9"/>
      <c r="T3" s="9"/>
      <c r="U3" s="9"/>
      <c r="V3" s="79"/>
    </row>
    <row r="4" spans="2:22" ht="15.75">
      <c r="B4" s="8"/>
      <c r="C4" s="16" t="s">
        <v>4</v>
      </c>
      <c r="D4" s="9"/>
      <c r="E4" s="9" t="s">
        <v>5</v>
      </c>
      <c r="F4" s="9"/>
      <c r="G4" s="9"/>
      <c r="H4" s="10"/>
      <c r="I4" s="17" t="s">
        <v>6</v>
      </c>
      <c r="J4" s="9" t="s">
        <v>7</v>
      </c>
      <c r="K4" s="9"/>
      <c r="L4" s="9"/>
      <c r="M4" s="9"/>
      <c r="N4" s="18"/>
      <c r="O4" s="15"/>
      <c r="R4" s="72" t="s">
        <v>10</v>
      </c>
      <c r="S4" s="9" t="s">
        <v>11</v>
      </c>
      <c r="T4" s="9"/>
      <c r="U4" s="9"/>
      <c r="V4" s="79"/>
    </row>
    <row r="5" spans="2:22" ht="15">
      <c r="B5" s="8"/>
      <c r="C5" s="9"/>
      <c r="D5" s="9"/>
      <c r="E5" s="9"/>
      <c r="F5" s="9"/>
      <c r="G5" s="9"/>
      <c r="H5" s="10"/>
      <c r="I5" s="17" t="s">
        <v>8</v>
      </c>
      <c r="J5" s="9" t="s">
        <v>9</v>
      </c>
      <c r="K5" s="9"/>
      <c r="L5" s="9"/>
      <c r="M5" s="9"/>
      <c r="N5" s="18"/>
      <c r="O5" s="15"/>
      <c r="R5" s="72" t="s">
        <v>14</v>
      </c>
      <c r="S5" s="9" t="s">
        <v>15</v>
      </c>
      <c r="T5" s="9"/>
      <c r="U5" s="9"/>
      <c r="V5" s="79"/>
    </row>
    <row r="6" spans="2:22" ht="15">
      <c r="B6" s="8"/>
      <c r="C6" s="9"/>
      <c r="D6" s="9"/>
      <c r="E6" s="9"/>
      <c r="F6" s="9"/>
      <c r="G6" s="9"/>
      <c r="H6" s="10"/>
      <c r="I6" s="17" t="s">
        <v>12</v>
      </c>
      <c r="J6" s="9" t="s">
        <v>13</v>
      </c>
      <c r="K6" s="9"/>
      <c r="L6" s="9"/>
      <c r="M6" s="9"/>
      <c r="N6" s="18"/>
      <c r="O6" s="15"/>
      <c r="R6" s="72" t="s">
        <v>18</v>
      </c>
      <c r="S6" s="9" t="s">
        <v>19</v>
      </c>
      <c r="T6" s="9"/>
      <c r="U6" s="9"/>
      <c r="V6" s="79"/>
    </row>
    <row r="7" spans="2:22" ht="15">
      <c r="B7" s="8"/>
      <c r="C7" s="9"/>
      <c r="D7" s="9"/>
      <c r="E7" s="9"/>
      <c r="F7" s="9"/>
      <c r="G7" s="9"/>
      <c r="H7" s="10"/>
      <c r="I7" s="17" t="s">
        <v>16</v>
      </c>
      <c r="J7" s="9" t="s">
        <v>17</v>
      </c>
      <c r="K7" s="9"/>
      <c r="L7" s="9"/>
      <c r="M7" s="9"/>
      <c r="N7" s="18"/>
      <c r="O7" s="15"/>
      <c r="R7" s="72" t="s">
        <v>20</v>
      </c>
      <c r="S7" s="9" t="s">
        <v>21</v>
      </c>
      <c r="T7" s="9"/>
      <c r="U7" s="9" t="s">
        <v>33</v>
      </c>
      <c r="V7" s="79"/>
    </row>
    <row r="8" spans="2:22" ht="15">
      <c r="B8" s="8"/>
      <c r="C8" s="9"/>
      <c r="D8" s="9"/>
      <c r="E8" s="9"/>
      <c r="F8" s="9"/>
      <c r="G8" s="9"/>
      <c r="H8" s="10"/>
      <c r="I8" s="17"/>
      <c r="J8" s="9"/>
      <c r="K8" s="9"/>
      <c r="L8" s="9"/>
      <c r="M8" s="9"/>
      <c r="N8" s="18"/>
      <c r="O8" s="15"/>
      <c r="R8" s="72" t="s">
        <v>23</v>
      </c>
      <c r="S8" s="9" t="s">
        <v>24</v>
      </c>
      <c r="T8" s="9"/>
      <c r="U8" s="9"/>
      <c r="V8" s="79"/>
    </row>
    <row r="9" spans="2:22" ht="15">
      <c r="B9" s="8"/>
      <c r="C9" s="9"/>
      <c r="D9" s="9"/>
      <c r="E9" s="9"/>
      <c r="F9" s="9"/>
      <c r="G9" s="9"/>
      <c r="H9" s="10"/>
      <c r="I9" s="19" t="s">
        <v>22</v>
      </c>
      <c r="J9" s="13"/>
      <c r="K9" s="13"/>
      <c r="L9" s="13"/>
      <c r="M9" s="13"/>
      <c r="N9" s="14"/>
      <c r="O9" s="15"/>
      <c r="R9" s="71"/>
      <c r="S9" s="9"/>
      <c r="T9" s="9"/>
      <c r="U9" s="9"/>
      <c r="V9" s="79"/>
    </row>
    <row r="10" spans="2:22" ht="18.75">
      <c r="B10" s="8"/>
      <c r="C10" s="9"/>
      <c r="D10" s="9"/>
      <c r="E10" s="9"/>
      <c r="F10" s="9"/>
      <c r="G10" s="9"/>
      <c r="H10" s="10"/>
      <c r="I10" s="17" t="s">
        <v>16</v>
      </c>
      <c r="J10" s="20" t="s">
        <v>25</v>
      </c>
      <c r="K10" s="9"/>
      <c r="L10" s="9"/>
      <c r="M10" s="9"/>
      <c r="N10" s="18"/>
      <c r="O10" s="15"/>
      <c r="R10" s="72" t="s">
        <v>77</v>
      </c>
      <c r="S10" s="10">
        <v>15</v>
      </c>
      <c r="T10" s="9" t="s">
        <v>78</v>
      </c>
      <c r="U10" s="9"/>
      <c r="V10" s="79"/>
    </row>
    <row r="11" spans="2:22" ht="15">
      <c r="B11" s="8"/>
      <c r="C11" s="9"/>
      <c r="D11" s="9"/>
      <c r="E11" s="9"/>
      <c r="F11" s="9"/>
      <c r="G11" s="9"/>
      <c r="H11" s="10"/>
      <c r="I11" s="17" t="s">
        <v>26</v>
      </c>
      <c r="J11" s="21">
        <v>15117</v>
      </c>
      <c r="K11" s="9"/>
      <c r="L11" s="9"/>
      <c r="M11" s="9"/>
      <c r="N11" s="18"/>
      <c r="O11" s="15"/>
      <c r="R11" s="72" t="s">
        <v>20</v>
      </c>
      <c r="S11" s="9" t="s">
        <v>76</v>
      </c>
      <c r="T11" s="9"/>
      <c r="U11" s="9"/>
      <c r="V11" s="79"/>
    </row>
    <row r="12" spans="2:22" ht="15">
      <c r="B12" s="8"/>
      <c r="C12" s="9"/>
      <c r="D12" s="9"/>
      <c r="E12" s="9"/>
      <c r="F12" s="9"/>
      <c r="G12" s="9"/>
      <c r="H12" s="10"/>
      <c r="I12" s="17" t="s">
        <v>27</v>
      </c>
      <c r="J12" s="9">
        <f>(24*Re^-1)^10+(21*Re^-0.67)^10+(4*Re^-0.33)^10+(0.4)^10</f>
        <v>0.00010487451856143418</v>
      </c>
      <c r="K12" s="9"/>
      <c r="L12" s="9"/>
      <c r="M12" s="9"/>
      <c r="N12" s="18"/>
      <c r="O12" s="15"/>
      <c r="R12" s="72" t="s">
        <v>20</v>
      </c>
      <c r="S12" s="9">
        <f>AirDensity_tC(S10)</f>
        <v>1.2166920900344849</v>
      </c>
      <c r="T12" s="9" t="s">
        <v>79</v>
      </c>
      <c r="U12" s="9"/>
      <c r="V12" s="79"/>
    </row>
    <row r="13" spans="2:22" ht="15">
      <c r="B13" s="8"/>
      <c r="C13" s="9"/>
      <c r="D13" s="9"/>
      <c r="E13" s="9"/>
      <c r="F13" s="9"/>
      <c r="G13" s="9"/>
      <c r="H13" s="10"/>
      <c r="I13" s="17" t="s">
        <v>28</v>
      </c>
      <c r="J13" s="9">
        <f>((0.148*Re^0.11)^-10+(0.5)^-10)^-1</f>
        <v>0.0001656854253579734</v>
      </c>
      <c r="K13" s="9"/>
      <c r="L13" s="9"/>
      <c r="M13" s="9"/>
      <c r="N13" s="18"/>
      <c r="O13" s="15"/>
      <c r="R13" s="72" t="s">
        <v>23</v>
      </c>
      <c r="S13" s="9" t="s">
        <v>80</v>
      </c>
      <c r="T13" s="9"/>
      <c r="U13" s="9"/>
      <c r="V13" s="79"/>
    </row>
    <row r="14" spans="2:22" ht="15">
      <c r="B14" s="8"/>
      <c r="C14" s="9"/>
      <c r="D14" s="9"/>
      <c r="E14" s="9"/>
      <c r="F14" s="9"/>
      <c r="G14" s="9"/>
      <c r="H14" s="10"/>
      <c r="I14" s="17" t="s">
        <v>29</v>
      </c>
      <c r="J14" s="9">
        <f>(1.57*10^8*Re^-1.625)^10</f>
        <v>110326619596695.78</v>
      </c>
      <c r="K14" s="9"/>
      <c r="L14" s="9"/>
      <c r="M14" s="9"/>
      <c r="N14" s="18"/>
      <c r="O14" s="15"/>
      <c r="R14" s="72" t="s">
        <v>23</v>
      </c>
      <c r="S14" s="9">
        <f>AirAbsoluteViscosity_tC(S10)</f>
        <v>1.7867499991552904E-05</v>
      </c>
      <c r="T14" s="9" t="s">
        <v>81</v>
      </c>
      <c r="U14" s="9"/>
      <c r="V14" s="79"/>
    </row>
    <row r="15" spans="2:22" ht="15">
      <c r="B15" s="8"/>
      <c r="C15" s="9"/>
      <c r="D15" s="9"/>
      <c r="E15" s="9"/>
      <c r="F15" s="9"/>
      <c r="G15" s="9"/>
      <c r="H15" s="10"/>
      <c r="I15" s="17" t="s">
        <v>30</v>
      </c>
      <c r="J15" s="9">
        <f>((6*10^-17*Re^2.63)^-10+(0.2)^-10)^-1</f>
        <v>5.02872779291985E-53</v>
      </c>
      <c r="K15" s="9"/>
      <c r="L15" s="9"/>
      <c r="M15" s="9"/>
      <c r="N15" s="18"/>
      <c r="O15" s="15"/>
      <c r="R15" s="71"/>
      <c r="S15" s="9"/>
      <c r="T15" s="9"/>
      <c r="U15" s="9"/>
      <c r="V15" s="79"/>
    </row>
    <row r="16" spans="2:22" ht="15">
      <c r="B16" s="8"/>
      <c r="C16" s="9"/>
      <c r="D16" s="9"/>
      <c r="E16" s="9"/>
      <c r="F16" s="9"/>
      <c r="G16" s="9"/>
      <c r="H16" s="10"/>
      <c r="I16" s="22" t="s">
        <v>16</v>
      </c>
      <c r="J16" s="23">
        <f>(1/((zzfi1+zzfi2)^-1+(zzfi3)^-1)+zzfi4)^0.1</f>
        <v>0.43977075992457365</v>
      </c>
      <c r="K16" s="24"/>
      <c r="L16" s="24"/>
      <c r="M16" s="24"/>
      <c r="N16" s="25"/>
      <c r="O16" s="15"/>
      <c r="R16" s="72" t="s">
        <v>72</v>
      </c>
      <c r="S16" s="10">
        <v>6</v>
      </c>
      <c r="T16" s="9" t="s">
        <v>74</v>
      </c>
      <c r="U16" s="9"/>
      <c r="V16" s="79"/>
    </row>
    <row r="17" spans="2:22" ht="15">
      <c r="B17" s="8"/>
      <c r="C17" s="9"/>
      <c r="D17" s="9"/>
      <c r="E17" s="9"/>
      <c r="F17" s="9"/>
      <c r="G17" s="9"/>
      <c r="H17" s="10"/>
      <c r="I17" s="9"/>
      <c r="J17" s="9"/>
      <c r="K17" s="9"/>
      <c r="L17" s="9"/>
      <c r="M17" s="9"/>
      <c r="N17" s="9"/>
      <c r="O17" s="15"/>
      <c r="R17" s="72" t="s">
        <v>73</v>
      </c>
      <c r="S17" s="10">
        <v>0.037</v>
      </c>
      <c r="T17" s="9" t="s">
        <v>75</v>
      </c>
      <c r="U17" s="9"/>
      <c r="V17" s="79"/>
    </row>
    <row r="18" spans="2:22" ht="15.75" thickBot="1">
      <c r="B18" s="8"/>
      <c r="C18" s="9"/>
      <c r="D18" s="9"/>
      <c r="E18" s="9"/>
      <c r="F18" s="9"/>
      <c r="G18" s="9"/>
      <c r="H18" s="10"/>
      <c r="I18" s="26" t="s">
        <v>31</v>
      </c>
      <c r="J18" s="9"/>
      <c r="K18" s="9"/>
      <c r="L18" s="9"/>
      <c r="M18" s="9"/>
      <c r="N18" s="9"/>
      <c r="O18" s="15"/>
      <c r="R18" s="72"/>
      <c r="S18" s="10"/>
      <c r="T18" s="9"/>
      <c r="U18" s="9"/>
      <c r="V18" s="79"/>
    </row>
    <row r="19" spans="2:22" ht="19.5" thickTop="1">
      <c r="B19" s="8"/>
      <c r="C19" s="9"/>
      <c r="D19" s="9"/>
      <c r="E19" s="9"/>
      <c r="F19" s="9"/>
      <c r="G19" s="9"/>
      <c r="H19" s="10"/>
      <c r="I19" s="27" t="s">
        <v>16</v>
      </c>
      <c r="J19" s="28" t="s">
        <v>32</v>
      </c>
      <c r="K19" s="29"/>
      <c r="L19" s="30"/>
      <c r="M19" s="9"/>
      <c r="N19" s="9"/>
      <c r="O19" s="15"/>
      <c r="R19" s="72" t="s">
        <v>26</v>
      </c>
      <c r="S19" s="9" t="s">
        <v>82</v>
      </c>
      <c r="T19" s="9"/>
      <c r="U19" s="9"/>
      <c r="V19" s="79"/>
    </row>
    <row r="20" spans="2:22" ht="15">
      <c r="B20" s="8"/>
      <c r="C20" s="9"/>
      <c r="D20" s="9"/>
      <c r="E20" s="9"/>
      <c r="F20" s="9"/>
      <c r="G20" s="9"/>
      <c r="H20" s="10"/>
      <c r="I20" s="31" t="s">
        <v>26</v>
      </c>
      <c r="J20" s="32">
        <f>Re</f>
        <v>15117</v>
      </c>
      <c r="K20" s="33"/>
      <c r="L20" s="34"/>
      <c r="M20" s="9"/>
      <c r="N20" s="9"/>
      <c r="O20" s="15"/>
      <c r="R20" s="72" t="s">
        <v>26</v>
      </c>
      <c r="S20" s="9">
        <f>S16*S17*S12/S14</f>
        <v>15117.148124547453</v>
      </c>
      <c r="T20" s="9"/>
      <c r="U20" s="9"/>
      <c r="V20" s="79"/>
    </row>
    <row r="21" spans="2:22" ht="15.75" thickBot="1">
      <c r="B21" s="8"/>
      <c r="C21" s="9"/>
      <c r="D21" s="9"/>
      <c r="E21" s="9"/>
      <c r="F21" s="9"/>
      <c r="G21" s="9"/>
      <c r="H21" s="10"/>
      <c r="I21" s="35" t="s">
        <v>16</v>
      </c>
      <c r="J21" s="36">
        <f>PARTICLE_DRAG_COEFFICIENT_CD_RE(J20)</f>
        <v>0.43977075992457365</v>
      </c>
      <c r="K21" s="37"/>
      <c r="L21" s="38"/>
      <c r="M21" s="10"/>
      <c r="N21" s="10"/>
      <c r="O21" s="15"/>
      <c r="R21" s="71"/>
      <c r="S21" s="9"/>
      <c r="T21" s="9"/>
      <c r="U21" s="9"/>
      <c r="V21" s="79"/>
    </row>
    <row r="22" spans="2:22" ht="15.75" thickTop="1">
      <c r="B22" s="8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5"/>
      <c r="R22" s="72" t="s">
        <v>16</v>
      </c>
      <c r="S22" s="9" t="s">
        <v>32</v>
      </c>
      <c r="T22" s="9"/>
      <c r="U22" s="9"/>
      <c r="V22" s="79"/>
    </row>
    <row r="23" spans="2:22" ht="15.75" thickBot="1">
      <c r="B23" s="8"/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5"/>
      <c r="R23" s="75" t="s">
        <v>16</v>
      </c>
      <c r="S23" s="76">
        <f>PARTICLE_DRAG_COEFFICIENT_CD_RE(S20)</f>
        <v>0.43977100085649323</v>
      </c>
      <c r="T23" s="77"/>
      <c r="U23" s="77"/>
      <c r="V23" s="80"/>
    </row>
    <row r="24" spans="2:15" ht="15.75" thickTop="1">
      <c r="B24" s="8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5"/>
    </row>
    <row r="25" spans="2:15" ht="15">
      <c r="B25" s="8"/>
      <c r="C25" s="9"/>
      <c r="D25" s="9"/>
      <c r="E25" s="9"/>
      <c r="F25" s="9"/>
      <c r="G25" s="9"/>
      <c r="H25" s="10"/>
      <c r="I25" s="10"/>
      <c r="J25" s="10"/>
      <c r="K25" s="10"/>
      <c r="L25" s="10"/>
      <c r="M25" s="10"/>
      <c r="N25" s="10"/>
      <c r="O25" s="15"/>
    </row>
    <row r="26" spans="2:15" ht="15">
      <c r="B26" s="8"/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5"/>
    </row>
    <row r="27" spans="2:15" ht="15">
      <c r="B27" s="8"/>
      <c r="C27" s="9"/>
      <c r="D27" s="9"/>
      <c r="E27" s="9"/>
      <c r="F27" s="9"/>
      <c r="G27" s="9"/>
      <c r="H27" s="10"/>
      <c r="I27" s="10"/>
      <c r="J27" s="9"/>
      <c r="K27" s="9"/>
      <c r="L27" s="9"/>
      <c r="M27" s="9"/>
      <c r="N27" s="9"/>
      <c r="O27" s="15"/>
    </row>
    <row r="28" spans="2:15" ht="15">
      <c r="B28" s="8"/>
      <c r="C28" s="9"/>
      <c r="D28" s="9"/>
      <c r="E28" s="9"/>
      <c r="F28" s="9"/>
      <c r="G28" s="9"/>
      <c r="H28" s="10"/>
      <c r="I28" s="10"/>
      <c r="J28" s="9"/>
      <c r="K28" s="9"/>
      <c r="L28" s="9"/>
      <c r="M28" s="9"/>
      <c r="N28" s="9"/>
      <c r="O28" s="15"/>
    </row>
    <row r="29" spans="2:15" ht="15">
      <c r="B29" s="8"/>
      <c r="C29" s="9"/>
      <c r="D29" s="9"/>
      <c r="E29" s="9"/>
      <c r="F29" s="9"/>
      <c r="G29" s="9"/>
      <c r="H29" s="10"/>
      <c r="I29" s="10"/>
      <c r="J29" s="9"/>
      <c r="K29" s="9"/>
      <c r="L29" s="9"/>
      <c r="M29" s="9"/>
      <c r="N29" s="9"/>
      <c r="O29" s="15"/>
    </row>
    <row r="30" spans="2:15" ht="15">
      <c r="B30" s="8"/>
      <c r="C30" s="9"/>
      <c r="D30" s="9"/>
      <c r="E30" s="9"/>
      <c r="F30" s="9"/>
      <c r="G30" s="9"/>
      <c r="H30" s="10"/>
      <c r="I30" s="10"/>
      <c r="J30" s="9"/>
      <c r="K30" s="9"/>
      <c r="L30" s="9"/>
      <c r="M30" s="9"/>
      <c r="N30" s="9"/>
      <c r="O30" s="15"/>
    </row>
    <row r="31" spans="2:15" ht="15">
      <c r="B31" s="8"/>
      <c r="C31" s="9"/>
      <c r="D31" s="9"/>
      <c r="E31" s="9"/>
      <c r="F31" s="9"/>
      <c r="G31" s="9"/>
      <c r="H31" s="10"/>
      <c r="I31" s="10"/>
      <c r="J31" s="9"/>
      <c r="K31" s="9"/>
      <c r="L31" s="9"/>
      <c r="M31" s="9"/>
      <c r="N31" s="9"/>
      <c r="O31" s="15"/>
    </row>
    <row r="32" spans="2:15" ht="15">
      <c r="B32" s="8"/>
      <c r="C32" s="9"/>
      <c r="D32" s="9"/>
      <c r="E32" s="9"/>
      <c r="F32" s="9"/>
      <c r="G32" s="9"/>
      <c r="H32" s="10"/>
      <c r="I32" s="10"/>
      <c r="J32" s="9"/>
      <c r="K32" s="9"/>
      <c r="L32" s="9"/>
      <c r="M32" s="9"/>
      <c r="N32" s="9"/>
      <c r="O32" s="15"/>
    </row>
    <row r="33" spans="2:15" ht="15">
      <c r="B33" s="8"/>
      <c r="C33" s="9"/>
      <c r="D33" s="9"/>
      <c r="E33" s="9"/>
      <c r="F33" s="9"/>
      <c r="G33" s="9"/>
      <c r="H33" s="10"/>
      <c r="I33" s="10"/>
      <c r="J33" s="9"/>
      <c r="K33" s="9"/>
      <c r="L33" s="9"/>
      <c r="M33" s="9"/>
      <c r="N33" s="9"/>
      <c r="O33" s="15"/>
    </row>
    <row r="34" spans="2:15" ht="14.25">
      <c r="B34" s="8"/>
      <c r="C34" s="9"/>
      <c r="D34" s="9"/>
      <c r="E34" s="9"/>
      <c r="F34" s="9"/>
      <c r="G34" s="9"/>
      <c r="H34" s="10"/>
      <c r="I34" s="10"/>
      <c r="J34" s="9"/>
      <c r="K34" s="9"/>
      <c r="L34" s="9"/>
      <c r="M34" s="9"/>
      <c r="N34" s="9"/>
      <c r="O34" s="15"/>
    </row>
    <row r="35" spans="2:15" ht="14.25">
      <c r="B35" s="8"/>
      <c r="C35" s="9"/>
      <c r="D35" s="9"/>
      <c r="E35" s="9"/>
      <c r="F35" s="9"/>
      <c r="G35" s="9"/>
      <c r="H35" s="10"/>
      <c r="I35" s="10"/>
      <c r="J35" s="9"/>
      <c r="K35" s="9"/>
      <c r="L35" s="9"/>
      <c r="M35" s="9"/>
      <c r="N35" s="9"/>
      <c r="O35" s="15"/>
    </row>
    <row r="36" spans="2:15" ht="14.25">
      <c r="B36" s="8"/>
      <c r="C36" s="9"/>
      <c r="D36" s="9"/>
      <c r="E36" s="9"/>
      <c r="F36" s="9"/>
      <c r="G36" s="9"/>
      <c r="H36" s="10"/>
      <c r="I36" s="10"/>
      <c r="J36" s="9"/>
      <c r="K36" s="9"/>
      <c r="L36" s="9"/>
      <c r="M36" s="9"/>
      <c r="N36" s="9"/>
      <c r="O36" s="15"/>
    </row>
    <row r="37" spans="2:15" ht="15" thickBot="1">
      <c r="B37" s="39"/>
      <c r="C37" s="40"/>
      <c r="D37" s="40"/>
      <c r="E37" s="40"/>
      <c r="F37" s="40"/>
      <c r="G37" s="40"/>
      <c r="H37" s="41"/>
      <c r="I37" s="41"/>
      <c r="J37" s="40"/>
      <c r="K37" s="40"/>
      <c r="L37" s="40"/>
      <c r="M37" s="40"/>
      <c r="N37" s="42" t="s">
        <v>33</v>
      </c>
      <c r="O37" s="43"/>
    </row>
    <row r="38" spans="8:9" ht="15" thickTop="1">
      <c r="H38" s="1"/>
      <c r="I38" s="1"/>
    </row>
    <row r="39" spans="4:9" ht="14.25">
      <c r="D39" t="s">
        <v>34</v>
      </c>
      <c r="H39" s="1"/>
      <c r="I39" s="1"/>
    </row>
    <row r="40" spans="5:9" ht="14.25">
      <c r="E40" t="s">
        <v>33</v>
      </c>
      <c r="H40" s="1"/>
      <c r="I40" s="1"/>
    </row>
    <row r="41" spans="8:9" ht="14.25">
      <c r="H41" s="1"/>
      <c r="I41" s="1"/>
    </row>
    <row r="42" spans="3:9" ht="14.25">
      <c r="C42" t="s">
        <v>35</v>
      </c>
      <c r="H42" s="1"/>
      <c r="I42" s="1"/>
    </row>
    <row r="43" spans="8:9" ht="14.25">
      <c r="H43" s="1"/>
      <c r="I43" s="1"/>
    </row>
    <row r="44" spans="2:11" ht="14.25">
      <c r="B44" s="44"/>
      <c r="C44" s="45"/>
      <c r="D44" s="45"/>
      <c r="E44" s="45"/>
      <c r="F44" s="45"/>
      <c r="G44" s="45"/>
      <c r="H44" s="46"/>
      <c r="I44" s="46"/>
      <c r="J44" s="45"/>
      <c r="K44" s="47"/>
    </row>
    <row r="45" spans="2:11" ht="14.25">
      <c r="B45" s="48"/>
      <c r="C45" s="49" t="s">
        <v>36</v>
      </c>
      <c r="D45" s="49" t="s">
        <v>37</v>
      </c>
      <c r="E45" s="49" t="s">
        <v>38</v>
      </c>
      <c r="F45" s="49" t="s">
        <v>39</v>
      </c>
      <c r="G45" s="49" t="s">
        <v>40</v>
      </c>
      <c r="H45" s="49" t="s">
        <v>41</v>
      </c>
      <c r="I45" s="50" t="s">
        <v>42</v>
      </c>
      <c r="J45" s="51"/>
      <c r="K45" s="52"/>
    </row>
    <row r="46" spans="2:11" ht="14.25">
      <c r="B46" s="48"/>
      <c r="C46" s="53">
        <v>0.0001</v>
      </c>
      <c r="D46" s="54">
        <f aca="true" t="shared" si="0" ref="D46:D89">(24*C46^-1)^10+(21*C46^-0.67)^10+(4*C46^-0.33)^10+(0.4)^10</f>
        <v>6.340338096537705E+53</v>
      </c>
      <c r="E46" s="54">
        <f aca="true" t="shared" si="1" ref="E46:E89">((0.148*C46^0.11)^-10+(0.5)^-10)^-1</f>
        <v>2.0073225057495079E-13</v>
      </c>
      <c r="F46" s="54">
        <f aca="true" t="shared" si="2" ref="F46:F89">(1.57*10^8*C46^-1.625)^10</f>
        <v>9.099059901039238E+146</v>
      </c>
      <c r="G46" s="54">
        <f aca="true" t="shared" si="3" ref="G46:G89">((6*10^-17*C46^2.63)^-10+(0.2)^-10)^-1</f>
        <v>3.8151577839833745E-268</v>
      </c>
      <c r="H46" s="55">
        <f aca="true" t="shared" si="4" ref="H46:H89">(1/((D46+E46)^-1+(F46)^-1)+G46)^0.1</f>
        <v>240000.00000000055</v>
      </c>
      <c r="I46" s="56">
        <f aca="true" t="shared" si="5" ref="I46:I89">PARTICLE_DRAG_COEFFICIENT_CD_RE(C46)</f>
        <v>240000.00000000055</v>
      </c>
      <c r="J46" s="51"/>
      <c r="K46" s="52"/>
    </row>
    <row r="47" spans="2:11" ht="14.25">
      <c r="B47" s="48"/>
      <c r="C47" s="53">
        <v>0.00015</v>
      </c>
      <c r="D47" s="54">
        <f t="shared" si="0"/>
        <v>1.0995116277760696E+52</v>
      </c>
      <c r="E47" s="54">
        <f t="shared" si="1"/>
        <v>3.1355774953591774E-13</v>
      </c>
      <c r="F47" s="54">
        <f t="shared" si="2"/>
        <v>1.2517383683056394E+144</v>
      </c>
      <c r="G47" s="54">
        <f t="shared" si="3"/>
        <v>1.6319716759980142E-263</v>
      </c>
      <c r="H47" s="55">
        <f t="shared" si="4"/>
        <v>160000.00000000105</v>
      </c>
      <c r="I47" s="56">
        <f t="shared" si="5"/>
        <v>160000.0000000011</v>
      </c>
      <c r="J47" s="51"/>
      <c r="K47" s="52"/>
    </row>
    <row r="48" spans="2:11" ht="14.25">
      <c r="B48" s="48"/>
      <c r="C48" s="53">
        <v>0.001</v>
      </c>
      <c r="D48" s="54">
        <f t="shared" si="0"/>
        <v>6.340338096747587E+43</v>
      </c>
      <c r="E48" s="54">
        <f t="shared" si="1"/>
        <v>2.527069306134497E-12</v>
      </c>
      <c r="F48" s="54">
        <f t="shared" si="2"/>
        <v>5.116777402736839E+130</v>
      </c>
      <c r="G48" s="54">
        <f t="shared" si="3"/>
        <v>7.61224055204192E-242</v>
      </c>
      <c r="H48" s="55">
        <f t="shared" si="4"/>
        <v>24000.000000079497</v>
      </c>
      <c r="I48" s="56">
        <f t="shared" si="5"/>
        <v>24000.0000000795</v>
      </c>
      <c r="J48" s="51"/>
      <c r="K48" s="52"/>
    </row>
    <row r="49" spans="2:11" ht="14.25">
      <c r="B49" s="48"/>
      <c r="C49" s="53">
        <v>0.0015</v>
      </c>
      <c r="D49" s="54">
        <f t="shared" si="0"/>
        <v>1.0995116279147975E+42</v>
      </c>
      <c r="E49" s="54">
        <f t="shared" si="1"/>
        <v>3.947458174868636E-12</v>
      </c>
      <c r="F49" s="54">
        <f t="shared" si="2"/>
        <v>7.03904212824595E+127</v>
      </c>
      <c r="G49" s="54">
        <f t="shared" si="3"/>
        <v>3.256211584215431E-237</v>
      </c>
      <c r="H49" s="55">
        <f t="shared" si="4"/>
        <v>16000.000000201995</v>
      </c>
      <c r="I49" s="56">
        <f t="shared" si="5"/>
        <v>16000.000000201986</v>
      </c>
      <c r="J49" s="51"/>
      <c r="K49" s="52"/>
    </row>
    <row r="50" spans="2:11" ht="14.25">
      <c r="B50" s="48"/>
      <c r="C50" s="53">
        <v>0.01</v>
      </c>
      <c r="D50" s="54">
        <f t="shared" si="0"/>
        <v>6.340338515517267E+33</v>
      </c>
      <c r="E50" s="54">
        <f t="shared" si="1"/>
        <v>3.181391671448682E-11</v>
      </c>
      <c r="F50" s="54">
        <f t="shared" si="2"/>
        <v>2.877375385359058E+114</v>
      </c>
      <c r="G50" s="54">
        <f t="shared" si="3"/>
        <v>1.5188416705967376E-215</v>
      </c>
      <c r="H50" s="57">
        <f t="shared" si="4"/>
        <v>2400.0000158595826</v>
      </c>
      <c r="I50" s="58">
        <f t="shared" si="5"/>
        <v>2400.000015859584</v>
      </c>
      <c r="J50" s="51"/>
      <c r="K50" s="52"/>
    </row>
    <row r="51" spans="2:11" ht="14.25">
      <c r="B51" s="48"/>
      <c r="C51" s="53">
        <v>0.015</v>
      </c>
      <c r="D51" s="54">
        <f t="shared" si="0"/>
        <v>1.0995119047133369E+32</v>
      </c>
      <c r="E51" s="54">
        <f t="shared" si="1"/>
        <v>4.969555175532708E-11</v>
      </c>
      <c r="F51" s="54">
        <f t="shared" si="2"/>
        <v>3.9583442784685797E+111</v>
      </c>
      <c r="G51" s="54">
        <f t="shared" si="3"/>
        <v>6.496996263550031E-211</v>
      </c>
      <c r="H51" s="57">
        <f t="shared" si="4"/>
        <v>1600.0000402996836</v>
      </c>
      <c r="I51" s="58">
        <f t="shared" si="5"/>
        <v>1600.0000402996825</v>
      </c>
      <c r="J51" s="51"/>
      <c r="K51" s="52"/>
    </row>
    <row r="52" spans="2:11" ht="14.25">
      <c r="B52" s="48"/>
      <c r="C52" s="53">
        <v>0.1</v>
      </c>
      <c r="D52" s="54">
        <f t="shared" si="0"/>
        <v>6.341174070878091E+23</v>
      </c>
      <c r="E52" s="54">
        <f t="shared" si="1"/>
        <v>4.0051333079255715E-10</v>
      </c>
      <c r="F52" s="54">
        <f t="shared" si="2"/>
        <v>1.6180670872729085E+98</v>
      </c>
      <c r="G52" s="54">
        <f t="shared" si="3"/>
        <v>3.0304875477460127E-189</v>
      </c>
      <c r="H52" s="57">
        <f t="shared" si="4"/>
        <v>240.00316421514978</v>
      </c>
      <c r="I52" s="58">
        <f t="shared" si="5"/>
        <v>240.00316421514978</v>
      </c>
      <c r="J52" s="51"/>
      <c r="K52" s="52"/>
    </row>
    <row r="53" spans="2:11" ht="14.25">
      <c r="B53" s="48"/>
      <c r="C53" s="53">
        <v>0.15</v>
      </c>
      <c r="D53" s="54">
        <f t="shared" si="0"/>
        <v>1.1000641904080616E+22</v>
      </c>
      <c r="E53" s="54">
        <f t="shared" si="1"/>
        <v>6.256295606098461E-10</v>
      </c>
      <c r="F53" s="54">
        <f t="shared" si="2"/>
        <v>2.2259405671136477E+95</v>
      </c>
      <c r="G53" s="54">
        <f t="shared" si="3"/>
        <v>1.2963211805155075E-184</v>
      </c>
      <c r="H53" s="57">
        <f t="shared" si="4"/>
        <v>160.0080390267318</v>
      </c>
      <c r="I53" s="58">
        <f t="shared" si="5"/>
        <v>160.00803902673175</v>
      </c>
      <c r="J53" s="51"/>
      <c r="K53" s="52"/>
    </row>
    <row r="54" spans="2:11" ht="14.25">
      <c r="B54" s="48"/>
      <c r="C54" s="59">
        <v>1</v>
      </c>
      <c r="D54" s="54">
        <f t="shared" si="0"/>
        <v>80083262992153</v>
      </c>
      <c r="E54" s="54">
        <f t="shared" si="1"/>
        <v>5.042140133424623E-09</v>
      </c>
      <c r="F54" s="54">
        <f t="shared" si="2"/>
        <v>9.0990599010394E+81</v>
      </c>
      <c r="G54" s="54">
        <f t="shared" si="3"/>
        <v>6.046617600000002E-163</v>
      </c>
      <c r="H54" s="60">
        <f t="shared" si="4"/>
        <v>24.56711597419963</v>
      </c>
      <c r="I54" s="61">
        <f t="shared" si="5"/>
        <v>24.567115974199623</v>
      </c>
      <c r="J54" s="51"/>
      <c r="K54" s="52"/>
    </row>
    <row r="55" spans="2:11" ht="14.25">
      <c r="B55" s="48"/>
      <c r="C55" s="59">
        <v>1.5</v>
      </c>
      <c r="D55" s="54">
        <f t="shared" si="0"/>
        <v>2202019299183.9155</v>
      </c>
      <c r="E55" s="54">
        <f t="shared" si="1"/>
        <v>7.876151044990688E-09</v>
      </c>
      <c r="F55" s="54">
        <f t="shared" si="2"/>
        <v>1.2517383683056406E+79</v>
      </c>
      <c r="G55" s="54">
        <f t="shared" si="3"/>
        <v>2.586500799578555E-158</v>
      </c>
      <c r="H55" s="60">
        <f t="shared" si="4"/>
        <v>17.150710337628997</v>
      </c>
      <c r="I55" s="61">
        <f t="shared" si="5"/>
        <v>17.150710337628993</v>
      </c>
      <c r="J55" s="51"/>
      <c r="K55" s="52"/>
    </row>
    <row r="56" spans="2:11" ht="14.25">
      <c r="B56" s="48"/>
      <c r="C56" s="59">
        <v>10</v>
      </c>
      <c r="D56" s="54">
        <f t="shared" si="0"/>
        <v>3334939.6645031446</v>
      </c>
      <c r="E56" s="54">
        <f t="shared" si="1"/>
        <v>6.347298540018338E-08</v>
      </c>
      <c r="F56" s="54">
        <f t="shared" si="2"/>
        <v>5.116777402736833E+65</v>
      </c>
      <c r="G56" s="54">
        <f t="shared" si="3"/>
        <v>1.2064588230307657E-136</v>
      </c>
      <c r="H56" s="62">
        <f t="shared" si="4"/>
        <v>4.490645765916071</v>
      </c>
      <c r="I56" s="61">
        <f t="shared" si="5"/>
        <v>4.490645765916072</v>
      </c>
      <c r="J56" s="51"/>
      <c r="K56" s="52"/>
    </row>
    <row r="57" spans="2:11" ht="14.25">
      <c r="B57" s="48"/>
      <c r="C57" s="59">
        <v>15</v>
      </c>
      <c r="D57" s="54">
        <f t="shared" si="0"/>
        <v>220226.9764504807</v>
      </c>
      <c r="E57" s="54">
        <f t="shared" si="1"/>
        <v>9.914559989643766E-08</v>
      </c>
      <c r="F57" s="54">
        <f t="shared" si="2"/>
        <v>7.039042128246015E+62</v>
      </c>
      <c r="G57" s="54">
        <f t="shared" si="3"/>
        <v>5.1607475730359624E-132</v>
      </c>
      <c r="H57" s="62">
        <f t="shared" si="4"/>
        <v>3.422055522374869</v>
      </c>
      <c r="I57" s="61">
        <f t="shared" si="5"/>
        <v>3.422055522374869</v>
      </c>
      <c r="J57" s="51"/>
      <c r="K57" s="52"/>
    </row>
    <row r="58" spans="2:11" ht="14.25">
      <c r="B58" s="48"/>
      <c r="C58" s="59">
        <v>100</v>
      </c>
      <c r="D58" s="54">
        <f t="shared" si="0"/>
        <v>0.9275338964545349</v>
      </c>
      <c r="E58" s="54">
        <f t="shared" si="1"/>
        <v>7.984760834778032E-07</v>
      </c>
      <c r="F58" s="54">
        <f t="shared" si="2"/>
        <v>2.877375385359052E+49</v>
      </c>
      <c r="G58" s="54">
        <f t="shared" si="3"/>
        <v>2.4072018241550088E-110</v>
      </c>
      <c r="H58" s="62">
        <f t="shared" si="4"/>
        <v>0.9925057154211034</v>
      </c>
      <c r="I58" s="61">
        <f t="shared" si="5"/>
        <v>0.9925057154211036</v>
      </c>
      <c r="J58" s="51"/>
      <c r="K58" s="52"/>
    </row>
    <row r="59" spans="2:11" ht="14.25">
      <c r="B59" s="48"/>
      <c r="C59" s="59">
        <v>150</v>
      </c>
      <c r="D59" s="54">
        <f t="shared" si="0"/>
        <v>0.11309977398161435</v>
      </c>
      <c r="E59" s="54">
        <f t="shared" si="1"/>
        <v>1.2467022817213377E-06</v>
      </c>
      <c r="F59" s="54">
        <f t="shared" si="2"/>
        <v>3.958344278468579E+46</v>
      </c>
      <c r="G59" s="54">
        <f t="shared" si="3"/>
        <v>1.0297045149545612E-105</v>
      </c>
      <c r="H59" s="62">
        <f t="shared" si="4"/>
        <v>0.8041677501279609</v>
      </c>
      <c r="I59" s="63">
        <f t="shared" si="5"/>
        <v>0.8041677501279609</v>
      </c>
      <c r="J59" s="51"/>
      <c r="K59" s="52"/>
    </row>
    <row r="60" spans="2:11" ht="14.25">
      <c r="B60" s="48"/>
      <c r="C60" s="59">
        <v>1000</v>
      </c>
      <c r="D60" s="54">
        <f t="shared" si="0"/>
        <v>0.0002369979902639401</v>
      </c>
      <c r="E60" s="54">
        <f t="shared" si="1"/>
        <v>9.957859319489484E-06</v>
      </c>
      <c r="F60" s="54">
        <f t="shared" si="2"/>
        <v>1.6180670872729212E+33</v>
      </c>
      <c r="G60" s="54">
        <f t="shared" si="3"/>
        <v>4.802999084260731E-84</v>
      </c>
      <c r="H60" s="62">
        <f t="shared" si="4"/>
        <v>0.4357746189093908</v>
      </c>
      <c r="I60" s="63">
        <f t="shared" si="5"/>
        <v>0.43577461890939073</v>
      </c>
      <c r="J60" s="51"/>
      <c r="K60" s="52"/>
    </row>
    <row r="61" spans="2:11" ht="14.25">
      <c r="B61" s="48"/>
      <c r="C61" s="59">
        <v>1500</v>
      </c>
      <c r="D61" s="54">
        <f t="shared" si="0"/>
        <v>0.00013950004697400105</v>
      </c>
      <c r="E61" s="54">
        <f t="shared" si="1"/>
        <v>1.5466227300712724E-05</v>
      </c>
      <c r="F61" s="54">
        <f t="shared" si="2"/>
        <v>2.2259405671136433E+30</v>
      </c>
      <c r="G61" s="54">
        <f t="shared" si="3"/>
        <v>2.0545306142421808E-79</v>
      </c>
      <c r="H61" s="62">
        <f t="shared" si="4"/>
        <v>0.4159333262496157</v>
      </c>
      <c r="I61" s="63">
        <f t="shared" si="5"/>
        <v>0.4159333262496157</v>
      </c>
      <c r="J61" s="51"/>
      <c r="K61" s="52"/>
    </row>
    <row r="62" spans="2:11" ht="14.25">
      <c r="B62" s="48"/>
      <c r="C62" s="59">
        <v>10000</v>
      </c>
      <c r="D62" s="54">
        <f t="shared" si="0"/>
        <v>0.0001049237606992805</v>
      </c>
      <c r="E62" s="54">
        <f t="shared" si="1"/>
        <v>0.00011211317461653907</v>
      </c>
      <c r="F62" s="54">
        <f t="shared" si="2"/>
        <v>90990599010392260</v>
      </c>
      <c r="G62" s="54">
        <f t="shared" si="3"/>
        <v>9.583243071655805E-58</v>
      </c>
      <c r="H62" s="62">
        <f t="shared" si="4"/>
        <v>0.43018311977387047</v>
      </c>
      <c r="I62" s="63">
        <f t="shared" si="5"/>
        <v>0.43018311977387047</v>
      </c>
      <c r="J62" s="51"/>
      <c r="K62" s="52"/>
    </row>
    <row r="63" spans="2:11" ht="14.25">
      <c r="B63" s="48"/>
      <c r="C63" s="59">
        <v>15000</v>
      </c>
      <c r="D63" s="54">
        <f t="shared" si="0"/>
        <v>0.00010487495796475144</v>
      </c>
      <c r="E63" s="54">
        <f t="shared" si="1"/>
        <v>0.00016451292968102185</v>
      </c>
      <c r="F63" s="54">
        <f t="shared" si="2"/>
        <v>125173836830563.88</v>
      </c>
      <c r="G63" s="54">
        <f t="shared" si="3"/>
        <v>4.0993275095472763E-53</v>
      </c>
      <c r="H63" s="62">
        <f t="shared" si="4"/>
        <v>0.43957988036603063</v>
      </c>
      <c r="I63" s="63">
        <f t="shared" si="5"/>
        <v>0.4395798803660306</v>
      </c>
      <c r="J63" s="51"/>
      <c r="K63" s="52"/>
    </row>
    <row r="64" spans="2:11" ht="14.25">
      <c r="B64" s="48"/>
      <c r="C64" s="59">
        <v>100000</v>
      </c>
      <c r="D64" s="54">
        <f t="shared" si="0"/>
        <v>0.00010485763315888471</v>
      </c>
      <c r="E64" s="54">
        <f t="shared" si="1"/>
        <v>0.0006056324457055949</v>
      </c>
      <c r="F64" s="54">
        <f t="shared" si="2"/>
        <v>5.116777402736834</v>
      </c>
      <c r="G64" s="54">
        <f t="shared" si="3"/>
        <v>1.912108375606072E-31</v>
      </c>
      <c r="H64" s="62">
        <f t="shared" si="4"/>
        <v>0.4843393691972122</v>
      </c>
      <c r="I64" s="63">
        <f t="shared" si="5"/>
        <v>0.4843393691972122</v>
      </c>
      <c r="J64" s="51"/>
      <c r="K64" s="52"/>
    </row>
    <row r="65" spans="2:11" ht="14.25">
      <c r="B65" s="48"/>
      <c r="C65" s="59">
        <v>110000</v>
      </c>
      <c r="D65" s="54">
        <f t="shared" si="0"/>
        <v>0.00010485762421051648</v>
      </c>
      <c r="E65" s="54">
        <f t="shared" si="1"/>
        <v>0.0006294284038805062</v>
      </c>
      <c r="F65" s="54">
        <f t="shared" si="2"/>
        <v>1.0873400639569015</v>
      </c>
      <c r="G65" s="54">
        <f t="shared" si="3"/>
        <v>2.3449852940507803E-30</v>
      </c>
      <c r="H65" s="62">
        <f t="shared" si="4"/>
        <v>0.48591153431209283</v>
      </c>
      <c r="I65" s="63">
        <f t="shared" si="5"/>
        <v>0.48591153431209283</v>
      </c>
      <c r="J65" s="51"/>
      <c r="K65" s="52"/>
    </row>
    <row r="66" spans="2:11" ht="14.25">
      <c r="B66" s="48"/>
      <c r="C66" s="59">
        <v>120000</v>
      </c>
      <c r="D66" s="54">
        <f t="shared" si="0"/>
        <v>0.00010485761816777756</v>
      </c>
      <c r="E66" s="54">
        <f t="shared" si="1"/>
        <v>0.0006505350238306359</v>
      </c>
      <c r="F66" s="54">
        <f t="shared" si="2"/>
        <v>0.2644242467139716</v>
      </c>
      <c r="G66" s="54">
        <f t="shared" si="3"/>
        <v>2.3119544579973938E-29</v>
      </c>
      <c r="H66" s="62">
        <f t="shared" si="4"/>
        <v>0.48718441303298204</v>
      </c>
      <c r="I66" s="63">
        <f t="shared" si="5"/>
        <v>0.48718441303298193</v>
      </c>
      <c r="J66" s="51"/>
      <c r="K66" s="52"/>
    </row>
    <row r="67" spans="2:11" ht="14.25">
      <c r="B67" s="48"/>
      <c r="C67" s="59">
        <v>130000</v>
      </c>
      <c r="D67" s="54">
        <f t="shared" si="0"/>
        <v>0.00010485761395040622</v>
      </c>
      <c r="E67" s="54">
        <f t="shared" si="1"/>
        <v>0.0006693695938696139</v>
      </c>
      <c r="F67" s="54">
        <f t="shared" si="2"/>
        <v>0.07201401902512099</v>
      </c>
      <c r="G67" s="54">
        <f t="shared" si="3"/>
        <v>1.8976786410517773E-28</v>
      </c>
      <c r="H67" s="62">
        <f t="shared" si="4"/>
        <v>0.4880029218313749</v>
      </c>
      <c r="I67" s="63">
        <f t="shared" si="5"/>
        <v>0.48800292183137484</v>
      </c>
      <c r="J67" s="51"/>
      <c r="K67" s="52"/>
    </row>
    <row r="68" spans="2:11" ht="14.25">
      <c r="B68" s="48"/>
      <c r="C68" s="59">
        <v>140000</v>
      </c>
      <c r="D68" s="54">
        <f t="shared" si="0"/>
        <v>0.00010485761092389206</v>
      </c>
      <c r="E68" s="54">
        <f t="shared" si="1"/>
        <v>0.0006862694133411</v>
      </c>
      <c r="F68" s="54">
        <f t="shared" si="2"/>
        <v>0.02159811972747308</v>
      </c>
      <c r="G68" s="54">
        <f t="shared" si="3"/>
        <v>1.3325387349109183E-27</v>
      </c>
      <c r="H68" s="62">
        <f t="shared" si="4"/>
        <v>0.48782299490830927</v>
      </c>
      <c r="I68" s="63">
        <f t="shared" si="5"/>
        <v>0.4878229949083092</v>
      </c>
      <c r="J68" s="51"/>
      <c r="K68" s="52"/>
    </row>
    <row r="69" spans="2:11" ht="14.25">
      <c r="B69" s="48"/>
      <c r="C69" s="59">
        <v>150000</v>
      </c>
      <c r="D69" s="54">
        <f t="shared" si="0"/>
        <v>0.00010485760869958957</v>
      </c>
      <c r="E69" s="54">
        <f t="shared" si="1"/>
        <v>0.0007015096478544698</v>
      </c>
      <c r="F69" s="54">
        <f t="shared" si="2"/>
        <v>0.007039042128245939</v>
      </c>
      <c r="G69" s="54">
        <f t="shared" si="3"/>
        <v>8.179233696514595E-27</v>
      </c>
      <c r="H69" s="62">
        <f t="shared" si="4"/>
        <v>0.48522490516776207</v>
      </c>
      <c r="I69" s="63">
        <f t="shared" si="5"/>
        <v>0.4852249051677621</v>
      </c>
      <c r="J69" s="51"/>
      <c r="K69" s="52"/>
    </row>
    <row r="70" spans="2:11" ht="14.25">
      <c r="B70" s="48"/>
      <c r="C70" s="59">
        <v>160000</v>
      </c>
      <c r="D70" s="54">
        <f t="shared" si="0"/>
        <v>0.00010485760703078759</v>
      </c>
      <c r="E70" s="54">
        <f t="shared" si="1"/>
        <v>0.000715316719511343</v>
      </c>
      <c r="F70" s="54">
        <f t="shared" si="2"/>
        <v>0.0024663051280706737</v>
      </c>
      <c r="G70" s="54">
        <f t="shared" si="3"/>
        <v>4.465478962525244E-26</v>
      </c>
      <c r="H70" s="62">
        <f t="shared" si="4"/>
        <v>0.4774437422350718</v>
      </c>
      <c r="I70" s="63">
        <f t="shared" si="5"/>
        <v>0.4774437422350718</v>
      </c>
      <c r="J70" s="51"/>
      <c r="K70" s="52"/>
    </row>
    <row r="71" spans="2:11" ht="14.25">
      <c r="B71" s="48"/>
      <c r="C71" s="59">
        <v>170000</v>
      </c>
      <c r="D71" s="54">
        <f t="shared" si="0"/>
        <v>0.00010485760575596946</v>
      </c>
      <c r="E71" s="54">
        <f t="shared" si="1"/>
        <v>0.0007278784474685064</v>
      </c>
      <c r="F71" s="54">
        <f t="shared" si="2"/>
        <v>0.0009208768422681275</v>
      </c>
      <c r="G71" s="54">
        <f t="shared" si="3"/>
        <v>2.1994755372736763E-25</v>
      </c>
      <c r="H71" s="62">
        <f t="shared" si="4"/>
        <v>0.46139992426819526</v>
      </c>
      <c r="I71" s="63">
        <f t="shared" si="5"/>
        <v>0.4613999242681951</v>
      </c>
      <c r="J71" s="51"/>
      <c r="K71" s="52"/>
    </row>
    <row r="72" spans="2:11" ht="14.25">
      <c r="B72" s="48"/>
      <c r="C72" s="59">
        <v>180000</v>
      </c>
      <c r="D72" s="54">
        <f t="shared" si="0"/>
        <v>0.00010485760476651162</v>
      </c>
      <c r="E72" s="54">
        <f t="shared" si="1"/>
        <v>0.000739351802803363</v>
      </c>
      <c r="F72" s="54">
        <f t="shared" si="2"/>
        <v>0.00036376282684366673</v>
      </c>
      <c r="G72" s="54">
        <f t="shared" si="3"/>
        <v>9.889615070414777E-25</v>
      </c>
      <c r="H72" s="62">
        <f t="shared" si="4"/>
        <v>0.43703996745051715</v>
      </c>
      <c r="I72" s="63">
        <f t="shared" si="5"/>
        <v>0.43703996745051743</v>
      </c>
      <c r="J72" s="51"/>
      <c r="K72" s="52"/>
    </row>
    <row r="73" spans="2:11" ht="14.25">
      <c r="B73" s="48"/>
      <c r="C73" s="59">
        <v>190000</v>
      </c>
      <c r="D73" s="54">
        <f t="shared" si="0"/>
        <v>0.00010485760398761336</v>
      </c>
      <c r="E73" s="54">
        <f t="shared" si="1"/>
        <v>0.0007498688955433769</v>
      </c>
      <c r="F73" s="54">
        <f t="shared" si="2"/>
        <v>0.00015109514459189463</v>
      </c>
      <c r="G73" s="54">
        <f t="shared" si="3"/>
        <v>4.0995124426030934E-24</v>
      </c>
      <c r="H73" s="62">
        <f t="shared" si="4"/>
        <v>0.4081837112868114</v>
      </c>
      <c r="I73" s="63">
        <f t="shared" si="5"/>
        <v>0.4081837112868121</v>
      </c>
      <c r="J73" s="51"/>
      <c r="K73" s="52"/>
    </row>
    <row r="74" spans="2:11" ht="14.25">
      <c r="B74" s="48"/>
      <c r="C74" s="59">
        <v>200000</v>
      </c>
      <c r="D74" s="54">
        <f t="shared" si="0"/>
        <v>0.00010485760336667305</v>
      </c>
      <c r="E74" s="54">
        <f t="shared" si="1"/>
        <v>0.0007595416392200036</v>
      </c>
      <c r="F74" s="54">
        <f t="shared" si="2"/>
        <v>6.565368309955816E-05</v>
      </c>
      <c r="G74" s="54">
        <f t="shared" si="3"/>
        <v>1.579797382038542E-23</v>
      </c>
      <c r="H74" s="64">
        <f t="shared" si="4"/>
        <v>0.3789191731043497</v>
      </c>
      <c r="I74" s="63">
        <f t="shared" si="5"/>
        <v>0.3789191731043497</v>
      </c>
      <c r="J74" s="51"/>
      <c r="K74" s="52"/>
    </row>
    <row r="75" spans="2:11" ht="14.25">
      <c r="B75" s="48"/>
      <c r="C75" s="59">
        <v>250000</v>
      </c>
      <c r="D75" s="54">
        <f t="shared" si="0"/>
        <v>0.00010485760161212203</v>
      </c>
      <c r="E75" s="54">
        <f t="shared" si="1"/>
        <v>0.0007981472739532145</v>
      </c>
      <c r="F75" s="54">
        <f t="shared" si="2"/>
        <v>1.7477180967908567E-06</v>
      </c>
      <c r="G75" s="54">
        <f t="shared" si="3"/>
        <v>5.5890080084131954E-21</v>
      </c>
      <c r="H75" s="64">
        <f t="shared" si="4"/>
        <v>0.2655603082956686</v>
      </c>
      <c r="I75" s="63">
        <f t="shared" si="5"/>
        <v>0.26556030829566873</v>
      </c>
      <c r="J75" s="51"/>
      <c r="K75" s="52"/>
    </row>
    <row r="76" spans="2:11" ht="14.25">
      <c r="B76" s="48"/>
      <c r="C76" s="59">
        <v>300000</v>
      </c>
      <c r="D76" s="54">
        <f t="shared" si="0"/>
        <v>0.00010485760088328291</v>
      </c>
      <c r="E76" s="54">
        <f t="shared" si="1"/>
        <v>0.0008255558807605877</v>
      </c>
      <c r="F76" s="54">
        <f t="shared" si="2"/>
        <v>9.031837909640381E-08</v>
      </c>
      <c r="G76" s="54">
        <f t="shared" si="3"/>
        <v>6.757740379989582E-19</v>
      </c>
      <c r="H76" s="64">
        <f t="shared" si="4"/>
        <v>0.19750286405227824</v>
      </c>
      <c r="I76" s="63">
        <f t="shared" si="5"/>
        <v>0.19750286405227835</v>
      </c>
      <c r="J76" s="51"/>
      <c r="K76" s="52"/>
    </row>
    <row r="77" spans="2:11" ht="14.25">
      <c r="B77" s="48"/>
      <c r="C77" s="59">
        <v>350000</v>
      </c>
      <c r="D77" s="54">
        <f t="shared" si="0"/>
        <v>0.00010485760053109897</v>
      </c>
      <c r="E77" s="54">
        <f t="shared" si="1"/>
        <v>0.0008459583382642173</v>
      </c>
      <c r="F77" s="54">
        <f t="shared" si="2"/>
        <v>7.377187188985161E-09</v>
      </c>
      <c r="G77" s="54">
        <f t="shared" si="3"/>
        <v>3.894951642448171E-17</v>
      </c>
      <c r="H77" s="64">
        <f t="shared" si="4"/>
        <v>0.15374066087487115</v>
      </c>
      <c r="I77" s="63">
        <f t="shared" si="5"/>
        <v>0.1537406608748714</v>
      </c>
      <c r="J77" s="51"/>
      <c r="K77" s="52"/>
    </row>
    <row r="78" spans="2:11" ht="14.25">
      <c r="B78" s="48"/>
      <c r="C78" s="59">
        <v>400000</v>
      </c>
      <c r="D78" s="54">
        <f t="shared" si="0"/>
        <v>0.00010485760034182363</v>
      </c>
      <c r="E78" s="54">
        <f t="shared" si="1"/>
        <v>0.0008617012304841192</v>
      </c>
      <c r="F78" s="54">
        <f t="shared" si="2"/>
        <v>8.424064142856154E-10</v>
      </c>
      <c r="G78" s="54">
        <f t="shared" si="3"/>
        <v>1.3052396863710792E-15</v>
      </c>
      <c r="H78" s="64">
        <f t="shared" si="4"/>
        <v>0.12375199130649094</v>
      </c>
      <c r="I78" s="63">
        <f t="shared" si="5"/>
        <v>0.12375199130649088</v>
      </c>
      <c r="J78" s="51"/>
      <c r="K78" s="52"/>
    </row>
    <row r="79" spans="2:11" ht="14.25">
      <c r="B79" s="48"/>
      <c r="C79" s="59">
        <v>450000</v>
      </c>
      <c r="D79" s="54">
        <f t="shared" si="0"/>
        <v>0.00010485760023173884</v>
      </c>
      <c r="E79" s="54">
        <f t="shared" si="1"/>
        <v>0.0008741959821471603</v>
      </c>
      <c r="F79" s="54">
        <f t="shared" si="2"/>
        <v>1.2424907815501717E-10</v>
      </c>
      <c r="G79" s="54">
        <f t="shared" si="3"/>
        <v>2.890689823367782E-14</v>
      </c>
      <c r="H79" s="64">
        <f t="shared" si="4"/>
        <v>0.10219729828419416</v>
      </c>
      <c r="I79" s="63">
        <f t="shared" si="5"/>
        <v>0.1021972982841942</v>
      </c>
      <c r="J79" s="51"/>
      <c r="K79" s="52"/>
    </row>
    <row r="80" spans="2:11" ht="14.25">
      <c r="B80" s="48"/>
      <c r="C80" s="59">
        <v>500000</v>
      </c>
      <c r="D80" s="54">
        <f t="shared" si="0"/>
        <v>0.00010485760016368136</v>
      </c>
      <c r="E80" s="54">
        <f t="shared" si="1"/>
        <v>0.0008843403340517979</v>
      </c>
      <c r="F80" s="54">
        <f t="shared" si="2"/>
        <v>2.242507755226871E-11</v>
      </c>
      <c r="G80" s="54">
        <f t="shared" si="3"/>
        <v>4.617656884154241E-13</v>
      </c>
      <c r="H80" s="64">
        <f t="shared" si="4"/>
        <v>0.08628962637337226</v>
      </c>
      <c r="I80" s="63">
        <f t="shared" si="5"/>
        <v>0.08628962637337226</v>
      </c>
      <c r="J80" s="51"/>
      <c r="K80" s="52"/>
    </row>
    <row r="81" spans="2:11" ht="14.25">
      <c r="B81" s="48"/>
      <c r="C81" s="59">
        <v>550000</v>
      </c>
      <c r="D81" s="54">
        <f t="shared" si="0"/>
        <v>0.00010485760011950978</v>
      </c>
      <c r="E81" s="54">
        <f t="shared" si="1"/>
        <v>0.0008927314747149872</v>
      </c>
      <c r="F81" s="54">
        <f t="shared" si="2"/>
        <v>4.7654379584461296E-12</v>
      </c>
      <c r="G81" s="54">
        <f t="shared" si="3"/>
        <v>5.662747803212309E-12</v>
      </c>
      <c r="H81" s="64">
        <f t="shared" si="4"/>
        <v>0.07976656232314573</v>
      </c>
      <c r="I81" s="63">
        <f t="shared" si="5"/>
        <v>0.07976656232314557</v>
      </c>
      <c r="J81" s="51"/>
      <c r="K81" s="52"/>
    </row>
    <row r="82" spans="2:11" ht="14.25">
      <c r="B82" s="48"/>
      <c r="C82" s="59">
        <v>600000</v>
      </c>
      <c r="D82" s="54">
        <f t="shared" si="0"/>
        <v>0.00010485760008968118</v>
      </c>
      <c r="E82" s="54">
        <f t="shared" si="1"/>
        <v>0.000899781531033985</v>
      </c>
      <c r="F82" s="54">
        <f t="shared" si="2"/>
        <v>1.1588806337538523E-12</v>
      </c>
      <c r="G82" s="54">
        <f t="shared" si="3"/>
        <v>5.58025001427151E-11</v>
      </c>
      <c r="H82" s="64">
        <f t="shared" si="4"/>
        <v>0.0945274736010292</v>
      </c>
      <c r="I82" s="63">
        <f t="shared" si="5"/>
        <v>0.09452747360102907</v>
      </c>
      <c r="J82" s="51"/>
      <c r="K82" s="52"/>
    </row>
    <row r="83" spans="2:11" ht="14.25">
      <c r="B83" s="48"/>
      <c r="C83" s="59">
        <v>650000</v>
      </c>
      <c r="D83" s="54">
        <f t="shared" si="0"/>
        <v>0.00010485760006886309</v>
      </c>
      <c r="E83" s="54">
        <f t="shared" si="1"/>
        <v>0.0009057837751346553</v>
      </c>
      <c r="F83" s="54">
        <f t="shared" si="2"/>
        <v>3.156127058849798E-13</v>
      </c>
      <c r="G83" s="54">
        <f t="shared" si="3"/>
        <v>4.5624116716418726E-10</v>
      </c>
      <c r="H83" s="64">
        <f t="shared" si="4"/>
        <v>0.11639906175105866</v>
      </c>
      <c r="I83" s="63">
        <f t="shared" si="5"/>
        <v>0.11639906175105891</v>
      </c>
      <c r="J83" s="51"/>
      <c r="K83" s="52"/>
    </row>
    <row r="84" spans="2:11" ht="14.25">
      <c r="B84" s="48"/>
      <c r="C84" s="59">
        <v>700000</v>
      </c>
      <c r="D84" s="54">
        <f t="shared" si="0"/>
        <v>0.00010485760005392341</v>
      </c>
      <c r="E84" s="54">
        <f t="shared" si="1"/>
        <v>0.0009109523957611676</v>
      </c>
      <c r="F84" s="54">
        <f t="shared" si="2"/>
        <v>9.465713900563479E-14</v>
      </c>
      <c r="G84" s="54">
        <f t="shared" si="3"/>
        <v>3.119987281918931E-09</v>
      </c>
      <c r="H84" s="64">
        <f t="shared" si="4"/>
        <v>0.14106413169478582</v>
      </c>
      <c r="I84" s="63">
        <f t="shared" si="5"/>
        <v>0.14106413169478538</v>
      </c>
      <c r="J84" s="51"/>
      <c r="K84" s="52"/>
    </row>
    <row r="85" spans="2:11" ht="14.25">
      <c r="B85" s="48"/>
      <c r="C85" s="59">
        <v>750000</v>
      </c>
      <c r="D85" s="54">
        <f t="shared" si="0"/>
        <v>0.00010485760004294364</v>
      </c>
      <c r="E85" s="54">
        <f t="shared" si="1"/>
        <v>0.0009154473513861564</v>
      </c>
      <c r="F85" s="54">
        <f t="shared" si="2"/>
        <v>3.0849703474528996E-14</v>
      </c>
      <c r="G85" s="54">
        <f t="shared" si="3"/>
        <v>1.6558502554210405E-08</v>
      </c>
      <c r="H85" s="64">
        <f t="shared" si="4"/>
        <v>0.16668717522509557</v>
      </c>
      <c r="I85" s="63">
        <f t="shared" si="5"/>
        <v>0.16668717522509524</v>
      </c>
      <c r="J85" s="51"/>
      <c r="K85" s="52"/>
    </row>
    <row r="86" spans="2:11" ht="14.25">
      <c r="B86" s="48"/>
      <c r="C86" s="59">
        <v>800000</v>
      </c>
      <c r="D86" s="54">
        <f t="shared" si="0"/>
        <v>0.00010485760003470598</v>
      </c>
      <c r="E86" s="54">
        <f t="shared" si="1"/>
        <v>0.0009193904342414299</v>
      </c>
      <c r="F86" s="54">
        <f t="shared" si="2"/>
        <v>1.0808968108512688E-14</v>
      </c>
      <c r="G86" s="54">
        <f t="shared" si="3"/>
        <v>5.252476747764247E-08</v>
      </c>
      <c r="H86" s="64">
        <f t="shared" si="4"/>
        <v>0.18708390346339107</v>
      </c>
      <c r="I86" s="63">
        <f t="shared" si="5"/>
        <v>0.18708390346339115</v>
      </c>
      <c r="J86" s="51"/>
      <c r="K86" s="52"/>
    </row>
    <row r="87" spans="2:11" ht="14.25">
      <c r="B87" s="48"/>
      <c r="C87" s="59">
        <v>850000</v>
      </c>
      <c r="D87" s="54">
        <f t="shared" si="0"/>
        <v>0.00010485760002841313</v>
      </c>
      <c r="E87" s="54">
        <f t="shared" si="1"/>
        <v>0.0009228759612913797</v>
      </c>
      <c r="F87" s="54">
        <f t="shared" si="2"/>
        <v>4.035886844111206E-15</v>
      </c>
      <c r="G87" s="54">
        <f t="shared" si="3"/>
        <v>8.584961635878927E-08</v>
      </c>
      <c r="H87" s="64">
        <f t="shared" si="4"/>
        <v>0.19650510524218842</v>
      </c>
      <c r="I87" s="63">
        <f t="shared" si="5"/>
        <v>0.19650510524218853</v>
      </c>
      <c r="J87" s="51"/>
      <c r="K87" s="52"/>
    </row>
    <row r="88" spans="2:11" ht="14.25">
      <c r="B88" s="48"/>
      <c r="C88" s="59">
        <v>900000</v>
      </c>
      <c r="D88" s="54">
        <f t="shared" si="0"/>
        <v>0.0001048576000235289</v>
      </c>
      <c r="E88" s="54">
        <f t="shared" si="1"/>
        <v>0.00092597807333485</v>
      </c>
      <c r="F88" s="54">
        <f t="shared" si="2"/>
        <v>1.5942475039540567E-15</v>
      </c>
      <c r="G88" s="54">
        <f t="shared" si="3"/>
        <v>9.819005002032445E-08</v>
      </c>
      <c r="H88" s="64">
        <f t="shared" si="4"/>
        <v>0.19916212381326132</v>
      </c>
      <c r="I88" s="63">
        <f t="shared" si="5"/>
        <v>0.19916212381326126</v>
      </c>
      <c r="J88" s="51"/>
      <c r="K88" s="52"/>
    </row>
    <row r="89" spans="2:11" ht="14.25">
      <c r="B89" s="48"/>
      <c r="C89" s="59">
        <v>950000</v>
      </c>
      <c r="D89" s="54">
        <f t="shared" si="0"/>
        <v>0.00010485760001968405</v>
      </c>
      <c r="E89" s="54">
        <f t="shared" si="1"/>
        <v>0.0009287558318004029</v>
      </c>
      <c r="F89" s="54">
        <f t="shared" si="2"/>
        <v>6.621981119272775E-16</v>
      </c>
      <c r="G89" s="54">
        <f t="shared" si="3"/>
        <v>1.0135169501744432E-07</v>
      </c>
      <c r="H89" s="64">
        <f t="shared" si="4"/>
        <v>0.19979430367166198</v>
      </c>
      <c r="I89" s="63">
        <f t="shared" si="5"/>
        <v>0.19979430367166198</v>
      </c>
      <c r="J89" s="51"/>
      <c r="K89" s="52"/>
    </row>
    <row r="90" spans="2:11" ht="14.25">
      <c r="B90" s="48"/>
      <c r="C90" s="54"/>
      <c r="D90" s="54"/>
      <c r="E90" s="54"/>
      <c r="F90" s="54"/>
      <c r="G90" s="54"/>
      <c r="H90" s="65"/>
      <c r="I90" s="65"/>
      <c r="J90" s="51"/>
      <c r="K90" s="52"/>
    </row>
    <row r="91" spans="2:11" ht="14.25">
      <c r="B91" s="48"/>
      <c r="C91" s="59">
        <v>1000000</v>
      </c>
      <c r="D91" s="54">
        <f>(24*C91^-1)^10+(21*C91^-0.67)^10+(4*C91^-0.33)^10+(0.4)^10</f>
        <v>0.00010485760001661893</v>
      </c>
      <c r="E91" s="54">
        <f>((0.148*C91^0.11)^-10+(0.5)^-10)^-1</f>
        <v>0.0009312568495931032</v>
      </c>
      <c r="F91" s="54">
        <f>(1.57*10^8*C91^-1.625)^10</f>
        <v>2.877375385359103E-16</v>
      </c>
      <c r="G91" s="54">
        <f>((6*10^-17*C91^2.63)^-10+(0.2)^-10)^-1</f>
        <v>1.0212589098984949E-07</v>
      </c>
      <c r="H91" s="62">
        <f>(1/((D91+E91)^-1+(F91)^-1)+G91)^0.1</f>
        <v>0.1999463985412144</v>
      </c>
      <c r="I91" s="63">
        <f>PARTICLE_DRAG_COEFFICIENT_CD_RE(C91)</f>
        <v>0.19994639854121435</v>
      </c>
      <c r="J91" s="51"/>
      <c r="K91" s="52"/>
    </row>
    <row r="92" spans="2:11" ht="14.25">
      <c r="B92" s="48"/>
      <c r="C92" s="59">
        <v>1500000</v>
      </c>
      <c r="D92" s="54">
        <f>(24*C92^-1)^10+(21*C92^-0.67)^10+(4*C92^-0.33)^10+(0.4)^10</f>
        <v>0.00010485760000436023</v>
      </c>
      <c r="E92" s="54">
        <f>((0.148*C92^0.11)^-10+(0.5)^-10)^-1</f>
        <v>0.0009470665095700428</v>
      </c>
      <c r="F92" s="54">
        <f>(1.57*10^8*C92^-1.625)^10</f>
        <v>3.9583442784685686E-19</v>
      </c>
      <c r="G92" s="54">
        <f>((6*10^-17*C92^2.63)^-10+(0.2)^-10)^-1</f>
        <v>1.0239999357479096E-07</v>
      </c>
      <c r="H92" s="62">
        <f>(1/((D92+E92)^-1+(F92)^-1)+G92)^0.1</f>
        <v>0.19999999874515362</v>
      </c>
      <c r="I92" s="63">
        <f>PARTICLE_DRAG_COEFFICIENT_CD_RE(C92)</f>
        <v>0.19999999874515362</v>
      </c>
      <c r="J92" s="51"/>
      <c r="K92" s="52"/>
    </row>
    <row r="93" spans="2:11" ht="14.25">
      <c r="B93" s="48"/>
      <c r="C93" s="59">
        <v>10000000</v>
      </c>
      <c r="D93" s="54">
        <f>(24*C93^-1)^10+(21*C93^-0.67)^10+(4*C93^-0.33)^10+(0.4)^10</f>
        <v>0.00010485760000000845</v>
      </c>
      <c r="E93" s="54">
        <f>((0.148*C93^0.11)^-10+(0.5)^-10)^-1</f>
        <v>0.0009728031922805914</v>
      </c>
      <c r="F93" s="54">
        <f>(1.57*10^8*C93^-1.625)^10</f>
        <v>1.6180670872728954E-32</v>
      </c>
      <c r="G93" s="54">
        <f>((6*10^-17*C93^2.63)^-10+(0.2)^-10)^-1</f>
        <v>1.0240000000000012E-07</v>
      </c>
      <c r="H93" s="62">
        <f>(1/((D93+E93)^-1+(F93)^-1)+G93)^0.1</f>
        <v>0.19999999999999998</v>
      </c>
      <c r="I93" s="63">
        <f>PARTICLE_DRAG_COEFFICIENT_CD_RE(C93)</f>
        <v>0.19999999999999998</v>
      </c>
      <c r="J93" s="51"/>
      <c r="K93" s="52"/>
    </row>
    <row r="94" spans="2:11" ht="14.25">
      <c r="B94" s="66"/>
      <c r="C94" s="67"/>
      <c r="D94" s="67"/>
      <c r="E94" s="67"/>
      <c r="F94" s="67"/>
      <c r="G94" s="67"/>
      <c r="H94" s="68"/>
      <c r="I94" s="68"/>
      <c r="J94" s="67"/>
      <c r="K94" s="69"/>
    </row>
    <row r="95" spans="8:9" ht="14.25">
      <c r="H95" s="1"/>
      <c r="I95" s="1"/>
    </row>
    <row r="96" spans="8:9" ht="14.25">
      <c r="H96" s="1"/>
      <c r="I96" s="1"/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K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421875" style="0" customWidth="1"/>
  </cols>
  <sheetData>
    <row r="2" ht="14.25">
      <c r="C2" s="70" t="s">
        <v>83</v>
      </c>
    </row>
    <row r="3" spans="3:11" ht="14.25">
      <c r="C3" s="9"/>
      <c r="K3" t="s">
        <v>5</v>
      </c>
    </row>
    <row r="4" spans="3:11" ht="14.25">
      <c r="C4" s="81" t="s">
        <v>84</v>
      </c>
      <c r="K4" t="s">
        <v>45</v>
      </c>
    </row>
    <row r="5" ht="14.25">
      <c r="K5" t="s">
        <v>46</v>
      </c>
    </row>
    <row r="6" spans="3:11" ht="14.25">
      <c r="C6" t="s">
        <v>47</v>
      </c>
      <c r="K6" t="s">
        <v>48</v>
      </c>
    </row>
    <row r="7" spans="3:11" ht="14.25">
      <c r="C7" t="s">
        <v>49</v>
      </c>
      <c r="K7" t="s">
        <v>50</v>
      </c>
    </row>
    <row r="8" spans="3:11" ht="14.25">
      <c r="C8" t="s">
        <v>51</v>
      </c>
      <c r="K8" t="s">
        <v>52</v>
      </c>
    </row>
    <row r="9" ht="14.25">
      <c r="C9" t="s">
        <v>49</v>
      </c>
    </row>
    <row r="10" spans="3:11" ht="14.25">
      <c r="C10" t="s">
        <v>53</v>
      </c>
      <c r="K10" t="s">
        <v>54</v>
      </c>
    </row>
    <row r="11" spans="3:11" ht="14.25">
      <c r="C11" t="s">
        <v>49</v>
      </c>
      <c r="K11" t="s">
        <v>55</v>
      </c>
    </row>
    <row r="12" spans="3:11" ht="14.25">
      <c r="C12" t="s">
        <v>56</v>
      </c>
      <c r="K12" t="s">
        <v>57</v>
      </c>
    </row>
    <row r="13" spans="3:11" ht="14.25">
      <c r="C13" t="s">
        <v>49</v>
      </c>
      <c r="K13" t="s">
        <v>58</v>
      </c>
    </row>
    <row r="14" spans="3:11" ht="14.25">
      <c r="C14" t="s">
        <v>59</v>
      </c>
      <c r="K14" t="s">
        <v>57</v>
      </c>
    </row>
    <row r="15" ht="14.25">
      <c r="K15" t="s">
        <v>60</v>
      </c>
    </row>
    <row r="16" spans="3:11" ht="14.25">
      <c r="C16" t="s">
        <v>85</v>
      </c>
      <c r="K16" t="s">
        <v>62</v>
      </c>
    </row>
    <row r="18" spans="3:11" ht="14.25">
      <c r="C18" t="s">
        <v>63</v>
      </c>
      <c r="K18" t="s">
        <v>64</v>
      </c>
    </row>
    <row r="19" ht="14.25">
      <c r="K19" t="s">
        <v>65</v>
      </c>
    </row>
    <row r="20" ht="14.25">
      <c r="K20" t="s">
        <v>66</v>
      </c>
    </row>
    <row r="21" ht="14.25">
      <c r="K21" t="s">
        <v>57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6384" width="9.421875" style="0" customWidth="1"/>
  </cols>
  <sheetData>
    <row r="1" ht="14.25">
      <c r="B1" s="70" t="s">
        <v>43</v>
      </c>
    </row>
    <row r="3" spans="2:9" ht="14.25">
      <c r="B3" t="s">
        <v>44</v>
      </c>
      <c r="I3" t="s">
        <v>45</v>
      </c>
    </row>
    <row r="4" ht="14.25">
      <c r="I4" t="s">
        <v>46</v>
      </c>
    </row>
    <row r="5" spans="2:9" ht="14.25">
      <c r="B5" t="s">
        <v>47</v>
      </c>
      <c r="I5" t="s">
        <v>48</v>
      </c>
    </row>
    <row r="6" spans="2:9" ht="14.25">
      <c r="B6" t="s">
        <v>49</v>
      </c>
      <c r="I6" t="s">
        <v>50</v>
      </c>
    </row>
    <row r="7" spans="2:9" ht="14.25">
      <c r="B7" t="s">
        <v>51</v>
      </c>
      <c r="I7" t="s">
        <v>52</v>
      </c>
    </row>
    <row r="8" ht="14.25">
      <c r="B8" t="s">
        <v>49</v>
      </c>
    </row>
    <row r="9" spans="2:9" ht="14.25">
      <c r="B9" t="s">
        <v>53</v>
      </c>
      <c r="I9" t="s">
        <v>54</v>
      </c>
    </row>
    <row r="10" spans="2:9" ht="14.25">
      <c r="B10" t="s">
        <v>49</v>
      </c>
      <c r="I10" t="s">
        <v>55</v>
      </c>
    </row>
    <row r="11" spans="2:9" ht="14.25">
      <c r="B11" t="s">
        <v>56</v>
      </c>
      <c r="I11" t="s">
        <v>57</v>
      </c>
    </row>
    <row r="12" spans="2:9" ht="14.25">
      <c r="B12" t="s">
        <v>49</v>
      </c>
      <c r="I12" t="s">
        <v>58</v>
      </c>
    </row>
    <row r="13" spans="2:9" ht="14.25">
      <c r="B13" t="s">
        <v>59</v>
      </c>
      <c r="I13" t="s">
        <v>57</v>
      </c>
    </row>
    <row r="14" ht="14.25">
      <c r="I14" t="s">
        <v>60</v>
      </c>
    </row>
    <row r="15" spans="2:9" ht="14.25">
      <c r="B15" t="s">
        <v>61</v>
      </c>
      <c r="I15" t="s">
        <v>62</v>
      </c>
    </row>
    <row r="17" spans="2:9" ht="14.25">
      <c r="B17" t="s">
        <v>63</v>
      </c>
      <c r="I17" t="s">
        <v>64</v>
      </c>
    </row>
    <row r="18" ht="14.25">
      <c r="I18" t="s">
        <v>65</v>
      </c>
    </row>
    <row r="19" ht="14.25">
      <c r="I19" t="s">
        <v>66</v>
      </c>
    </row>
    <row r="20" ht="14.25">
      <c r="I20" t="s">
        <v>57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421875" style="0" customWidth="1"/>
  </cols>
  <sheetData>
    <row r="2" spans="2:3" ht="14.25">
      <c r="B2" s="1" t="s">
        <v>5</v>
      </c>
      <c r="C2" t="s">
        <v>67</v>
      </c>
    </row>
    <row r="3" ht="14.25">
      <c r="C3" t="s">
        <v>68</v>
      </c>
    </row>
    <row r="4" ht="14.25">
      <c r="C4" t="s">
        <v>69</v>
      </c>
    </row>
    <row r="5" ht="14.25">
      <c r="C5" t="s">
        <v>70</v>
      </c>
    </row>
    <row r="6" ht="14.25">
      <c r="C6" t="s">
        <v>71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Amadeus</cp:lastModifiedBy>
  <dcterms:created xsi:type="dcterms:W3CDTF">2011-05-21T20:41:19Z</dcterms:created>
  <dcterms:modified xsi:type="dcterms:W3CDTF">2023-03-26T13:25:28Z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...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