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6392" windowHeight="10740" tabRatio="891" activeTab="0"/>
  </bookViews>
  <sheets>
    <sheet name="Propane Butane" sheetId="1" r:id="rId1"/>
    <sheet name="Table_Propane" sheetId="2" r:id="rId2"/>
    <sheet name="Table_Butane" sheetId="3" r:id="rId3"/>
    <sheet name="Ref. 1 Propane" sheetId="4" r:id="rId4"/>
    <sheet name="Ref. 1. Butane" sheetId="5" r:id="rId5"/>
    <sheet name="Reference" sheetId="6" r:id="rId6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<sst xmlns="http://schemas.openxmlformats.org/spreadsheetml/2006/main" count="298" uniqueCount="133">
  <si>
    <t xml:space="preserve"> </t>
  </si>
  <si>
    <t>Pr</t>
  </si>
  <si>
    <t>ºC</t>
  </si>
  <si>
    <t>P,</t>
  </si>
  <si>
    <r>
      <t>v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</si>
  <si>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g</t>
    </r>
  </si>
  <si>
    <r>
      <t>h</t>
    </r>
    <r>
      <rPr>
        <vertAlign val="subscript"/>
        <sz val="10"/>
        <rFont val="Arial"/>
        <family val="2"/>
      </rPr>
      <t>f</t>
    </r>
  </si>
  <si>
    <r>
      <t>h</t>
    </r>
    <r>
      <rPr>
        <vertAlign val="subscript"/>
        <sz val="10"/>
        <rFont val="Arial"/>
        <family val="2"/>
      </rPr>
      <t xml:space="preserve">g </t>
    </r>
  </si>
  <si>
    <r>
      <t>s</t>
    </r>
    <r>
      <rPr>
        <vertAlign val="subscript"/>
        <sz val="10"/>
        <rFont val="Arial"/>
        <family val="2"/>
      </rPr>
      <t xml:space="preserve">f </t>
    </r>
  </si>
  <si>
    <r>
      <t>s</t>
    </r>
    <r>
      <rPr>
        <vertAlign val="subscript"/>
        <sz val="10"/>
        <rFont val="Arial"/>
        <family val="2"/>
      </rPr>
      <t xml:space="preserve">g </t>
    </r>
  </si>
  <si>
    <r>
      <t>cp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,</t>
    </r>
  </si>
  <si>
    <r>
      <t>k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,</t>
    </r>
  </si>
  <si>
    <t>bar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</si>
  <si>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/kg</t>
    </r>
  </si>
  <si>
    <t>kJ/kg</t>
  </si>
  <si>
    <t>kJ/(kg*K)</t>
  </si>
  <si>
    <t>Pa s</t>
  </si>
  <si>
    <t>W/(m*K)</t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</si>
  <si>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</t>
    </r>
  </si>
  <si>
    <t>t =</t>
  </si>
  <si>
    <t xml:space="preserve"> - </t>
  </si>
  <si>
    <t xml:space="preserve">Propiedades de saturación del propano </t>
  </si>
  <si>
    <t xml:space="preserve">Propiedades de saturación del butano </t>
  </si>
  <si>
    <t>vf,</t>
  </si>
  <si>
    <t>vg,</t>
  </si>
  <si>
    <t>hf,</t>
  </si>
  <si>
    <t>hg,</t>
  </si>
  <si>
    <t>sf,</t>
  </si>
  <si>
    <t>sg,</t>
  </si>
  <si>
    <t>cpf,</t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</si>
  <si>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,</t>
    </r>
  </si>
  <si>
    <t>kf,</t>
  </si>
  <si>
    <t>m3/kg</t>
  </si>
  <si>
    <t>kJ/(kgﾗK)</t>
  </si>
  <si>
    <t>W/(mﾗK)</t>
  </si>
  <si>
    <t>t</t>
  </si>
  <si>
    <r>
      <t>Pr</t>
    </r>
    <r>
      <rPr>
        <vertAlign val="subscript"/>
        <sz val="10"/>
        <rFont val="Arial"/>
        <family val="2"/>
      </rPr>
      <t>f</t>
    </r>
  </si>
  <si>
    <t>PropanoSaturadoPresion_t(t)</t>
  </si>
  <si>
    <t xml:space="preserve">PropanoSaturadoLiqVolEsp_t(t)  </t>
  </si>
  <si>
    <t xml:space="preserve">PropanoSaturadoLiqDensidad_t(t)  </t>
  </si>
  <si>
    <t xml:space="preserve">PropanoSaturadoLiqEntalp_t(t)  </t>
  </si>
  <si>
    <t xml:space="preserve">PropanoSaturadoGasEntalp_t(t)  </t>
  </si>
  <si>
    <t xml:space="preserve">PropanoSaturadoLiqEntropia_t(t)  </t>
  </si>
  <si>
    <t xml:space="preserve">PropanoSaturadoGasEntropia_t(t)  </t>
  </si>
  <si>
    <t xml:space="preserve">PropanoSaturadoLiqCalorEsp_t(t)  </t>
  </si>
  <si>
    <t xml:space="preserve">PropanoSaturadoLiqViscosidadAbsoluta_t(t)  </t>
  </si>
  <si>
    <t xml:space="preserve">PropanoSaturadoLiqConductividad_t(t)  </t>
  </si>
  <si>
    <t xml:space="preserve">PropanoSaturadoLiqPrandtl_t(t)  </t>
  </si>
  <si>
    <t xml:space="preserve">PropanoSaturadoLiqViscosidadCinematica_t(t)  </t>
  </si>
  <si>
    <t xml:space="preserve">PropanoSaturadoLiqDifusividadTermica_t(t)  </t>
  </si>
  <si>
    <t>p =</t>
  </si>
  <si>
    <r>
      <t>v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</si>
  <si>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</t>
    </r>
  </si>
  <si>
    <r>
      <t>h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</t>
    </r>
  </si>
  <si>
    <r>
      <t>h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</si>
  <si>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</si>
  <si>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=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</si>
  <si>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</si>
  <si>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</t>
    </r>
  </si>
  <si>
    <r>
      <t>k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</t>
    </r>
  </si>
  <si>
    <r>
      <t>Pr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</t>
    </r>
  </si>
  <si>
    <r>
      <t>n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</si>
  <si>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</t>
    </r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</si>
  <si>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</si>
  <si>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r>
      <t>v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</si>
  <si>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 xml:space="preserve">G </t>
    </r>
    <r>
      <rPr>
        <sz val="10"/>
        <rFont val="Arial"/>
        <family val="2"/>
      </rPr>
      <t>=</t>
    </r>
  </si>
  <si>
    <t xml:space="preserve">PropanoSaturadoGasDensidad_t(t)  </t>
  </si>
  <si>
    <r>
      <t>rG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</t>
    </r>
  </si>
  <si>
    <t xml:space="preserve"> ButanoSaturadoPresion_t(t)</t>
  </si>
  <si>
    <t xml:space="preserve"> ButanoSaturadoLiqVolEsp_t(t)  </t>
  </si>
  <si>
    <t xml:space="preserve"> ButanoSaturadoLiqDensidad_t(t)  </t>
  </si>
  <si>
    <t xml:space="preserve"> ButanoSaturadoGasDensidad_t(t)  </t>
  </si>
  <si>
    <t xml:space="preserve"> ButanoSaturadoLiqEntalp_t(t)  </t>
  </si>
  <si>
    <t xml:space="preserve"> ButanoSaturadoGasEntalp_t(t)  </t>
  </si>
  <si>
    <t xml:space="preserve"> ButanoSaturadoLiqEntropia_t(t)  </t>
  </si>
  <si>
    <t xml:space="preserve"> ButanoSaturadoGasEntropia_t(t)  </t>
  </si>
  <si>
    <t xml:space="preserve"> ButanoSaturadoLiqCalorEsp_t(t)  </t>
  </si>
  <si>
    <t xml:space="preserve"> ButanoSaturadoLiqViscosidadAbsoluta_t(t)  </t>
  </si>
  <si>
    <t xml:space="preserve"> ButanoSaturadoLiqConductividad_t(t)  </t>
  </si>
  <si>
    <t xml:space="preserve"> ButanoSaturadoLiqPrandtl_t(t)  </t>
  </si>
  <si>
    <t xml:space="preserve"> ButanoSaturadoLiqViscosidadCinematica_t(t)  </t>
  </si>
  <si>
    <t xml:space="preserve"> ButanoSaturadoLiqDifusividadTermica_t(t)  </t>
  </si>
  <si>
    <t>Imput data</t>
  </si>
  <si>
    <t>Results</t>
  </si>
  <si>
    <t>Aplication example for saturated Butane</t>
  </si>
  <si>
    <t>Saturated Butane functions</t>
  </si>
  <si>
    <r>
      <t>kg/m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</si>
  <si>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</si>
  <si>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[1]</t>
  </si>
  <si>
    <t>Perry´s Chemival Engineers´Handbook</t>
  </si>
  <si>
    <t>Seventh edition</t>
  </si>
  <si>
    <t>Robeert H. Perry</t>
  </si>
  <si>
    <t>Don W. Green</t>
  </si>
  <si>
    <t>McGraw-Hill Co. Inc. 1997</t>
  </si>
  <si>
    <t>Aplication example for saturated Propane</t>
  </si>
  <si>
    <t xml:space="preserve"> -</t>
  </si>
  <si>
    <t xml:space="preserve"> Butane_Saturated_LiqVolEsp_t(t)  </t>
  </si>
  <si>
    <t xml:space="preserve"> Butane_Saturated_GasVolEsp_t(t)  </t>
  </si>
  <si>
    <t xml:space="preserve"> Butane_Saturated_LiqEntalp_t(t)  </t>
  </si>
  <si>
    <t xml:space="preserve"> Butane_Saturated_GasEntalp_t(t)  </t>
  </si>
  <si>
    <t xml:space="preserve"> Butane_Saturated_LiqPrandtl_t(t)  </t>
  </si>
  <si>
    <t xml:space="preserve">Propane_Saturated_LiqVolEsp_t(t)  </t>
  </si>
  <si>
    <t xml:space="preserve">Propane_Saturated_GasVolEsp_t(t)  </t>
  </si>
  <si>
    <t xml:space="preserve">Propane_Saturated_LiqEntalp_t(t)  </t>
  </si>
  <si>
    <t xml:space="preserve">Propane_Saturated_GasEntalp_t(t)  </t>
  </si>
  <si>
    <t xml:space="preserve">Propane_Saturated_LiqPrandtl_t(t)  </t>
  </si>
  <si>
    <t>Propane_Saturated_Pressure__t(t)</t>
  </si>
  <si>
    <t xml:space="preserve"> Butane_Saturated_Pressure__t(t)</t>
  </si>
  <si>
    <t>Rev. cjc 02.03.2013</t>
  </si>
  <si>
    <t xml:space="preserve">Propane_Saturated_LiqDensity_t(t)  </t>
  </si>
  <si>
    <t xml:space="preserve"> Butane_Saturated_LiqDensity_t(t)  </t>
  </si>
  <si>
    <t xml:space="preserve">Propane_Saturated_GasDensity_t(t)  </t>
  </si>
  <si>
    <t xml:space="preserve"> Butane_Saturated_GasDensity_t(t)  </t>
  </si>
  <si>
    <t xml:space="preserve">Propane_Saturated_LiqEntropy_t(t)  </t>
  </si>
  <si>
    <t xml:space="preserve"> Butane_Saturated_LiqEntropy_t(t)  </t>
  </si>
  <si>
    <t xml:space="preserve">Propane_Saturated_GasEntropy_t(t)  </t>
  </si>
  <si>
    <t xml:space="preserve"> Butane_Saturated_GasEntropy_t(t)  </t>
  </si>
  <si>
    <t xml:space="preserve">Propane_Saturated_LiqSpecHeat_t(t)  </t>
  </si>
  <si>
    <t xml:space="preserve"> Butane_Saturated_LiqSpecHeat_t(t)  </t>
  </si>
  <si>
    <t xml:space="preserve">Propane_Saturated_LiqViscosityAbsolute_t(t)  </t>
  </si>
  <si>
    <t xml:space="preserve"> Butane_Saturated_LiqViscosityAbsolute_t(t)  </t>
  </si>
  <si>
    <t xml:space="preserve">Propane_Saturated_LiqConductivity_t(t)  </t>
  </si>
  <si>
    <t xml:space="preserve"> Butane_Saturated_LiqConductivity_t(t)  </t>
  </si>
  <si>
    <t xml:space="preserve">Propane_Saturated_LiqViscosityKinematic_t(t)  </t>
  </si>
  <si>
    <t xml:space="preserve"> Butane_Saturated_LiqViscosityKinematic_t(t)  </t>
  </si>
  <si>
    <t xml:space="preserve">Propane_Saturated_LiqThermalDiffus_t(t)  </t>
  </si>
  <si>
    <t xml:space="preserve"> Butane_Saturated_LiqThermalDiffus_t(t)  </t>
  </si>
  <si>
    <t>Application example for saturated Propane</t>
  </si>
  <si>
    <t>Application example for saturated Butane</t>
  </si>
  <si>
    <t>Data from [1]</t>
  </si>
  <si>
    <t>Rev. cjc. 06.06.2016</t>
  </si>
  <si>
    <t>Validity range</t>
  </si>
  <si>
    <t xml:space="preserve">º C   &lt;= t &lt;=  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</si>
</sst>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"/>
    <numFmt numFmtId="168" formatCode="0.0E+00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4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 style="thin"/>
      <right style="medium">
        <color indexed="12"/>
      </right>
      <top style="medium">
        <color indexed="12"/>
      </top>
      <bottom style="thin"/>
    </border>
    <border>
      <left style="thin"/>
      <right style="medium">
        <color indexed="12"/>
      </right>
      <top style="thin"/>
      <bottom style="thin"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/>
    </border>
    <border>
      <left style="thin"/>
      <right style="thin">
        <color indexed="12"/>
      </right>
      <top style="thin"/>
      <bottom style="thin">
        <color indexed="12"/>
      </bottom>
    </border>
    <border>
      <left style="thin">
        <color theme="3" tint="0.3998500108718872"/>
      </left>
      <right style="thin">
        <color theme="3" tint="0.3998500108718872"/>
      </right>
      <top style="thin">
        <color theme="3" tint="0.3998500108718872"/>
      </top>
      <bottom style="thin">
        <color theme="3" tint="0.3998500108718872"/>
      </bottom>
    </border>
    <border>
      <left/>
      <right/>
      <top style="thin">
        <color theme="3" tint="0.3998500108718872"/>
      </top>
      <bottom style="thin">
        <color theme="3" tint="0.3998500108718872"/>
      </bottom>
    </border>
    <border>
      <left/>
      <right style="thin">
        <color theme="3" tint="0.3998500108718872"/>
      </right>
      <top style="thin">
        <color theme="3" tint="0.3998500108718872"/>
      </top>
      <bottom style="thin">
        <color theme="3" tint="0.3998500108718872"/>
      </bottom>
    </border>
    <border>
      <left style="thin">
        <color indexed="12"/>
      </left>
      <right/>
      <top style="thin">
        <color theme="3" tint="0.3998500108718872"/>
      </top>
      <bottom style="thin">
        <color theme="3" tint="0.3998500108718872"/>
      </bottom>
    </border>
    <border>
      <left style="thin">
        <color indexed="12"/>
      </left>
      <right/>
      <top style="thin">
        <color indexed="12"/>
      </top>
      <bottom style="thin">
        <color theme="3" tint="0.3998500108718872"/>
      </bottom>
    </border>
    <border>
      <left/>
      <right/>
      <top style="thin">
        <color indexed="12"/>
      </top>
      <bottom style="thin">
        <color theme="3" tint="0.3998500108718872"/>
      </bottom>
    </border>
    <border>
      <left/>
      <right style="thin">
        <color theme="3" tint="0.3998500108718872"/>
      </right>
      <top style="thin">
        <color indexed="12"/>
      </top>
      <bottom style="thin">
        <color theme="3" tint="0.3998500108718872"/>
      </bottom>
    </border>
    <border>
      <left style="thin">
        <color theme="3" tint="0.3998500108718872"/>
      </left>
      <right style="thin">
        <color theme="3" tint="0.3998500108718872"/>
      </right>
      <top style="thin">
        <color indexed="12"/>
      </top>
      <bottom style="thin">
        <color theme="3" tint="0.3998500108718872"/>
      </bottom>
    </border>
    <border>
      <left/>
      <right/>
      <top style="thin">
        <color theme="3" tint="0.3998500108718872"/>
      </top>
      <bottom style="thin">
        <color indexed="12"/>
      </bottom>
    </border>
    <border>
      <left/>
      <right style="thin">
        <color theme="3" tint="0.3998500108718872"/>
      </right>
      <top style="thin">
        <color theme="3" tint="0.3998500108718872"/>
      </top>
      <bottom style="thin">
        <color indexed="12"/>
      </bottom>
    </border>
    <border>
      <left style="thin">
        <color theme="3" tint="0.3998500108718872"/>
      </left>
      <right style="thin">
        <color theme="3" tint="0.3998500108718872"/>
      </right>
      <top style="thin">
        <color theme="3" tint="0.3998500108718872"/>
      </top>
      <bottom style="thin">
        <color indexed="12"/>
      </bottom>
    </border>
    <border>
      <left style="thin">
        <color theme="3" tint="0.3998500108718872"/>
      </left>
      <right style="thin">
        <color indexed="12"/>
      </right>
      <top style="thin">
        <color indexed="12"/>
      </top>
      <bottom style="thin">
        <color theme="3" tint="0.3998500108718872"/>
      </bottom>
    </border>
    <border>
      <left style="thin">
        <color theme="3" tint="0.3998500108718872"/>
      </left>
      <right style="thin">
        <color indexed="12"/>
      </right>
      <top style="thin">
        <color theme="3" tint="0.3998500108718872"/>
      </top>
      <bottom style="thin">
        <color theme="3" tint="0.3998500108718872"/>
      </bottom>
    </border>
    <border>
      <left/>
      <right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>
        <color indexed="12"/>
      </left>
      <right/>
      <top style="thin">
        <color rgb="FF0070C0"/>
      </top>
      <bottom style="thin">
        <color rgb="FF0070C0"/>
      </bottom>
    </border>
    <border>
      <left style="thin">
        <color indexed="12"/>
      </left>
      <right/>
      <top style="thin">
        <color indexed="12"/>
      </top>
      <bottom style="thin">
        <color rgb="FF0070C0"/>
      </bottom>
    </border>
    <border>
      <left/>
      <right/>
      <top style="thin">
        <color indexed="12"/>
      </top>
      <bottom style="thin">
        <color rgb="FF0070C0"/>
      </bottom>
    </border>
    <border>
      <left style="thin"/>
      <right style="thin"/>
      <top style="thin">
        <color indexed="12"/>
      </top>
      <bottom style="thin">
        <color rgb="FF0070C0"/>
      </bottom>
    </border>
    <border>
      <left style="thin"/>
      <right style="thin">
        <color indexed="12"/>
      </right>
      <top style="thin">
        <color indexed="12"/>
      </top>
      <bottom style="thin">
        <color rgb="FF0070C0"/>
      </bottom>
    </border>
    <border>
      <left style="thin"/>
      <right style="thin">
        <color indexed="12"/>
      </right>
      <top style="thin">
        <color rgb="FF0070C0"/>
      </top>
      <bottom style="thin">
        <color rgb="FF0070C0"/>
      </bottom>
    </border>
    <border>
      <left style="thin"/>
      <right style="thin">
        <color indexed="12"/>
      </right>
      <top style="thin">
        <color rgb="FF0070C0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theme="3" tint="0.3998500108718872"/>
      </left>
      <right style="thin">
        <color indexed="12"/>
      </right>
      <top style="thin">
        <color theme="3" tint="0.3998500108718872"/>
      </top>
      <bottom style="thin">
        <color indexed="12"/>
      </bottom>
    </border>
    <border>
      <left style="thin">
        <color indexed="12"/>
      </left>
      <right/>
      <top style="thin">
        <color rgb="FF0070C0"/>
      </top>
      <bottom style="thin">
        <color indexed="12"/>
      </bottom>
    </border>
    <border>
      <left/>
      <right/>
      <top style="thin">
        <color rgb="FF0070C0"/>
      </top>
      <bottom style="thin">
        <color indexed="12"/>
      </bottom>
    </border>
    <border>
      <left style="thin"/>
      <right style="thin"/>
      <top style="thin">
        <color rgb="FF0070C0"/>
      </top>
      <bottom style="thin">
        <color indexed="12"/>
      </bottom>
    </border>
    <border>
      <left style="thin">
        <color indexed="12"/>
      </left>
      <right/>
      <top style="thin">
        <color theme="3" tint="0.399850010871887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1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8" xfId="0" applyBorder="1" applyAlignment="1">
      <alignment/>
    </xf>
    <xf numFmtId="11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2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 quotePrefix="1">
      <alignment/>
    </xf>
    <xf numFmtId="166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2" fontId="0" fillId="33" borderId="34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66" fontId="0" fillId="33" borderId="27" xfId="0" applyNumberFormat="1" applyFill="1" applyBorder="1" applyAlignment="1">
      <alignment horizontal="center" vertical="center"/>
    </xf>
    <xf numFmtId="2" fontId="0" fillId="33" borderId="27" xfId="0" applyNumberFormat="1" applyFill="1" applyBorder="1" applyAlignment="1">
      <alignment horizontal="center" vertical="center"/>
    </xf>
    <xf numFmtId="2" fontId="0" fillId="33" borderId="45" xfId="0" applyNumberForma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166" fontId="0" fillId="33" borderId="41" xfId="0" applyNumberFormat="1" applyFill="1" applyBorder="1" applyAlignment="1">
      <alignment horizontal="center" vertical="center"/>
    </xf>
    <xf numFmtId="2" fontId="0" fillId="33" borderId="41" xfId="0" applyNumberForma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0" fillId="0" borderId="22" xfId="0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42" xfId="0" applyFont="1" applyBorder="1" applyAlignment="1">
      <alignment vertical="center"/>
    </xf>
    <xf numFmtId="164" fontId="0" fillId="33" borderId="41" xfId="0" applyNumberFormat="1" applyFill="1" applyBorder="1" applyAlignment="1">
      <alignment horizontal="center"/>
    </xf>
    <xf numFmtId="164" fontId="0" fillId="33" borderId="27" xfId="0" applyNumberFormat="1" applyFill="1" applyBorder="1" applyAlignment="1">
      <alignment horizontal="center"/>
    </xf>
    <xf numFmtId="11" fontId="0" fillId="33" borderId="27" xfId="0" applyNumberFormat="1" applyFill="1" applyBorder="1" applyAlignment="1">
      <alignment horizontal="center" vertical="center"/>
    </xf>
    <xf numFmtId="11" fontId="0" fillId="33" borderId="41" xfId="0" applyNumberFormat="1" applyFill="1" applyBorder="1" applyAlignment="1">
      <alignment horizontal="center" vertical="center"/>
    </xf>
    <xf numFmtId="164" fontId="0" fillId="33" borderId="27" xfId="0" applyNumberFormat="1" applyFill="1" applyBorder="1" applyAlignment="1">
      <alignment horizontal="center" vertical="center"/>
    </xf>
    <xf numFmtId="164" fontId="0" fillId="0" borderId="39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42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164" fontId="0" fillId="0" borderId="40" xfId="0" applyNumberFormat="1" applyBorder="1" applyAlignment="1">
      <alignment/>
    </xf>
    <xf numFmtId="164" fontId="0" fillId="0" borderId="41" xfId="0" applyNumberFormat="1" applyFill="1" applyBorder="1" applyAlignment="1">
      <alignment horizontal="center" vertical="center"/>
    </xf>
    <xf numFmtId="164" fontId="0" fillId="33" borderId="41" xfId="0" applyNumberFormat="1" applyFill="1" applyBorder="1" applyAlignment="1">
      <alignment horizontal="center" vertical="center"/>
    </xf>
    <xf numFmtId="168" fontId="0" fillId="33" borderId="27" xfId="0" applyNumberFormat="1" applyFill="1" applyBorder="1" applyAlignment="1">
      <alignment horizontal="center" vertical="center"/>
    </xf>
    <xf numFmtId="168" fontId="0" fillId="0" borderId="39" xfId="0" applyNumberFormat="1" applyBorder="1" applyAlignment="1">
      <alignment vertical="center"/>
    </xf>
    <xf numFmtId="168" fontId="0" fillId="0" borderId="0" xfId="0" applyNumberFormat="1" applyAlignment="1">
      <alignment vertical="center"/>
    </xf>
    <xf numFmtId="168" fontId="0" fillId="0" borderId="42" xfId="0" applyNumberFormat="1" applyBorder="1" applyAlignment="1">
      <alignment vertical="center"/>
    </xf>
    <xf numFmtId="168" fontId="0" fillId="0" borderId="40" xfId="0" applyNumberFormat="1" applyBorder="1" applyAlignment="1">
      <alignment vertical="center"/>
    </xf>
    <xf numFmtId="168" fontId="0" fillId="0" borderId="40" xfId="0" applyNumberFormat="1" applyBorder="1" applyAlignment="1">
      <alignment/>
    </xf>
    <xf numFmtId="168" fontId="4" fillId="0" borderId="41" xfId="0" applyNumberFormat="1" applyFont="1" applyFill="1" applyBorder="1" applyAlignment="1">
      <alignment horizontal="center" vertical="center"/>
    </xf>
    <xf numFmtId="168" fontId="0" fillId="33" borderId="41" xfId="0" applyNumberFormat="1" applyFill="1" applyBorder="1" applyAlignment="1">
      <alignment horizontal="center" vertical="center"/>
    </xf>
    <xf numFmtId="168" fontId="0" fillId="33" borderId="37" xfId="0" applyNumberFormat="1" applyFill="1" applyBorder="1" applyAlignment="1">
      <alignment horizontal="center" vertical="center"/>
    </xf>
    <xf numFmtId="168" fontId="0" fillId="0" borderId="51" xfId="0" applyNumberFormat="1" applyBorder="1" applyAlignment="1">
      <alignment vertical="center"/>
    </xf>
    <xf numFmtId="168" fontId="0" fillId="0" borderId="52" xfId="0" applyNumberFormat="1" applyBorder="1" applyAlignment="1">
      <alignment vertical="center"/>
    </xf>
    <xf numFmtId="168" fontId="0" fillId="0" borderId="53" xfId="0" applyNumberFormat="1" applyBorder="1" applyAlignment="1">
      <alignment vertical="center"/>
    </xf>
    <xf numFmtId="168" fontId="0" fillId="0" borderId="53" xfId="0" applyNumberFormat="1" applyBorder="1" applyAlignment="1">
      <alignment/>
    </xf>
    <xf numFmtId="168" fontId="4" fillId="0" borderId="54" xfId="0" applyNumberFormat="1" applyFont="1" applyFill="1" applyBorder="1" applyAlignment="1">
      <alignment horizontal="center" vertical="center"/>
    </xf>
    <xf numFmtId="168" fontId="0" fillId="33" borderId="54" xfId="0" applyNumberForma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6</xdr:row>
      <xdr:rowOff>114300</xdr:rowOff>
    </xdr:from>
    <xdr:to>
      <xdr:col>4</xdr:col>
      <xdr:colOff>19050</xdr:colOff>
      <xdr:row>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33600" y="1085850"/>
          <a:ext cx="895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ºC</a:t>
          </a:r>
        </a:p>
      </xdr:txBody>
    </xdr:sp>
    <xdr:clientData/>
  </xdr:twoCellAnchor>
  <xdr:twoCellAnchor>
    <xdr:from>
      <xdr:col>10</xdr:col>
      <xdr:colOff>447675</xdr:colOff>
      <xdr:row>6</xdr:row>
      <xdr:rowOff>114300</xdr:rowOff>
    </xdr:from>
    <xdr:to>
      <xdr:col>11</xdr:col>
      <xdr:colOff>123825</xdr:colOff>
      <xdr:row>8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524750" y="1085850"/>
          <a:ext cx="7715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ºC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47625</xdr:rowOff>
    </xdr:from>
    <xdr:to>
      <xdr:col>12</xdr:col>
      <xdr:colOff>304800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09550"/>
          <a:ext cx="8562975" cy="757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12</xdr:col>
      <xdr:colOff>247650</xdr:colOff>
      <xdr:row>50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0500"/>
          <a:ext cx="8553450" cy="794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28575</xdr:colOff>
      <xdr:row>52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11</xdr:col>
      <xdr:colOff>180975</xdr:colOff>
      <xdr:row>93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82025"/>
          <a:ext cx="856297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N4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39" customWidth="1"/>
    <col min="2" max="3" width="11.421875" style="41" customWidth="1"/>
    <col min="4" max="4" width="18.28125" style="41" customWidth="1"/>
    <col min="5" max="5" width="11.421875" style="41" customWidth="1"/>
    <col min="6" max="6" width="12.28125" style="41" bestFit="1" customWidth="1"/>
    <col min="7" max="7" width="11.421875" style="41" customWidth="1"/>
    <col min="8" max="8" width="3.00390625" style="41" customWidth="1"/>
    <col min="9" max="10" width="11.421875" style="41" customWidth="1"/>
    <col min="11" max="11" width="16.421875" style="41" customWidth="1"/>
    <col min="12" max="12" width="11.421875" style="41" customWidth="1"/>
    <col min="13" max="13" width="12.28125" style="41" bestFit="1" customWidth="1"/>
    <col min="14" max="16384" width="11.421875" style="41" customWidth="1"/>
  </cols>
  <sheetData>
    <row r="1" spans="1:14" ht="12.75">
      <c r="A1" s="53"/>
      <c r="J1"/>
      <c r="K1"/>
      <c r="N1" s="162" t="s">
        <v>130</v>
      </c>
    </row>
    <row r="2" spans="1:12" ht="12.75">
      <c r="A2" s="53"/>
      <c r="B2" s="81" t="s">
        <v>127</v>
      </c>
      <c r="E2" s="161" t="s">
        <v>129</v>
      </c>
      <c r="I2" s="81" t="s">
        <v>128</v>
      </c>
      <c r="J2"/>
      <c r="K2"/>
      <c r="L2" s="161" t="s">
        <v>129</v>
      </c>
    </row>
    <row r="3" spans="1:11" ht="12.75">
      <c r="A3" s="57"/>
      <c r="B3"/>
      <c r="I3"/>
      <c r="J3"/>
      <c r="K3"/>
    </row>
    <row r="4" spans="1:11" ht="12.75">
      <c r="A4" s="58"/>
      <c r="B4" s="123" t="s">
        <v>82</v>
      </c>
      <c r="C4" s="124"/>
      <c r="D4" s="126"/>
      <c r="I4" s="123" t="s">
        <v>82</v>
      </c>
      <c r="J4" s="128"/>
      <c r="K4" s="129"/>
    </row>
    <row r="5" spans="1:11" ht="12.75">
      <c r="A5" s="40"/>
      <c r="B5" s="62" t="s">
        <v>19</v>
      </c>
      <c r="C5" s="125">
        <f>280-273.15</f>
        <v>6.850000000000023</v>
      </c>
      <c r="D5" s="127" t="s">
        <v>2</v>
      </c>
      <c r="I5" s="62" t="s">
        <v>19</v>
      </c>
      <c r="J5" s="125">
        <v>90</v>
      </c>
      <c r="K5" s="127" t="s">
        <v>2</v>
      </c>
    </row>
    <row r="6" spans="1:11" ht="12.75">
      <c r="A6" s="40"/>
      <c r="I6"/>
      <c r="J6"/>
      <c r="K6"/>
    </row>
    <row r="7" spans="1:11" ht="12.75">
      <c r="A7" s="40"/>
      <c r="B7" s="161" t="s">
        <v>131</v>
      </c>
      <c r="I7" s="161" t="s">
        <v>131</v>
      </c>
      <c r="J7"/>
      <c r="K7"/>
    </row>
    <row r="8" spans="1:11" ht="12.75">
      <c r="A8" s="40"/>
      <c r="B8" s="41">
        <v>-187.65</v>
      </c>
      <c r="C8" s="164" t="s">
        <v>132</v>
      </c>
      <c r="D8" s="163">
        <v>96.85</v>
      </c>
      <c r="I8" s="2">
        <v>-138.25</v>
      </c>
      <c r="J8" s="164" t="s">
        <v>132</v>
      </c>
      <c r="K8" s="165">
        <v>152.05</v>
      </c>
    </row>
    <row r="9" spans="1:10" ht="12.75">
      <c r="A9" s="40"/>
      <c r="I9"/>
      <c r="J9"/>
    </row>
    <row r="10" spans="1:11" ht="12.75">
      <c r="A10" s="53"/>
      <c r="B10" s="82" t="s">
        <v>83</v>
      </c>
      <c r="I10" s="81" t="s">
        <v>83</v>
      </c>
      <c r="J10"/>
      <c r="K10"/>
    </row>
    <row r="11" spans="1:14" s="39" customFormat="1" ht="12.75">
      <c r="A11" s="53"/>
      <c r="B11" s="93" t="s">
        <v>106</v>
      </c>
      <c r="C11" s="94"/>
      <c r="D11" s="95"/>
      <c r="E11" s="96" t="s">
        <v>50</v>
      </c>
      <c r="F11" s="115">
        <f>Propane_Saturated_Pressure_t(C5)</f>
        <v>5.828000068664551</v>
      </c>
      <c r="G11" s="100" t="s">
        <v>12</v>
      </c>
      <c r="I11" s="108" t="s">
        <v>107</v>
      </c>
      <c r="J11" s="109"/>
      <c r="K11" s="110"/>
      <c r="L11" s="111" t="s">
        <v>50</v>
      </c>
      <c r="M11" s="119">
        <f>Butane_Saturated_Pressure_t(J5)</f>
        <v>12.54800033569336</v>
      </c>
      <c r="N11" s="112" t="s">
        <v>12</v>
      </c>
    </row>
    <row r="12" spans="1:14" ht="15">
      <c r="A12" s="53"/>
      <c r="B12" s="92" t="s">
        <v>101</v>
      </c>
      <c r="C12" s="88"/>
      <c r="D12" s="89"/>
      <c r="E12" s="86" t="s">
        <v>51</v>
      </c>
      <c r="F12" s="116">
        <f>Propane_Saturated_LiqVolEsp_t(C5)</f>
        <v>0.001930000027641654</v>
      </c>
      <c r="G12" s="101" t="s">
        <v>13</v>
      </c>
      <c r="I12" s="107" t="s">
        <v>96</v>
      </c>
      <c r="J12" s="102"/>
      <c r="K12" s="103"/>
      <c r="L12" s="104" t="s">
        <v>51</v>
      </c>
      <c r="M12" s="120">
        <f>Butane_Saturated_LiqVolEsp_t(J5)</f>
        <v>0.0020600000862032175</v>
      </c>
      <c r="N12" s="113" t="s">
        <v>13</v>
      </c>
    </row>
    <row r="13" spans="1:14" ht="15">
      <c r="A13" s="53"/>
      <c r="B13" s="92" t="s">
        <v>102</v>
      </c>
      <c r="C13" s="88"/>
      <c r="D13" s="89"/>
      <c r="E13" s="86" t="s">
        <v>64</v>
      </c>
      <c r="F13" s="132">
        <f>Propane_Saturated_GasEspVol_t(C5)</f>
        <v>0.07900000363588333</v>
      </c>
      <c r="G13" s="101" t="s">
        <v>13</v>
      </c>
      <c r="I13" s="130" t="s">
        <v>97</v>
      </c>
      <c r="J13" s="102"/>
      <c r="K13" s="102"/>
      <c r="L13" s="104" t="s">
        <v>64</v>
      </c>
      <c r="M13" s="131">
        <f>Butane_Saturated_GasEspVol_t(J5)</f>
        <v>0.03200000151991844</v>
      </c>
      <c r="N13" s="113" t="s">
        <v>13</v>
      </c>
    </row>
    <row r="14" spans="1:14" ht="15">
      <c r="A14" s="53"/>
      <c r="B14" s="158" t="s">
        <v>109</v>
      </c>
      <c r="C14" s="88"/>
      <c r="D14" s="89"/>
      <c r="E14" s="87" t="s">
        <v>52</v>
      </c>
      <c r="F14" s="117">
        <f>Propane_Saturated_LiqDensity_t(C5)</f>
        <v>518.9413452148438</v>
      </c>
      <c r="G14" s="101" t="s">
        <v>63</v>
      </c>
      <c r="I14" s="107" t="s">
        <v>110</v>
      </c>
      <c r="J14" s="102"/>
      <c r="K14" s="103"/>
      <c r="L14" s="105" t="s">
        <v>52</v>
      </c>
      <c r="M14" s="121">
        <f>Butane_Saturated_LiqDensity_t(J5)</f>
        <v>484.4972839355469</v>
      </c>
      <c r="N14" s="113" t="s">
        <v>63</v>
      </c>
    </row>
    <row r="15" spans="1:14" ht="15">
      <c r="A15" s="52"/>
      <c r="B15" s="92" t="s">
        <v>111</v>
      </c>
      <c r="C15" s="88"/>
      <c r="D15" s="89"/>
      <c r="E15" s="87" t="s">
        <v>65</v>
      </c>
      <c r="F15" s="118">
        <f>Propane_Saturated_GasDensity_t(C5)</f>
        <v>12.642230033874512</v>
      </c>
      <c r="G15" s="101" t="s">
        <v>63</v>
      </c>
      <c r="I15" s="107" t="s">
        <v>112</v>
      </c>
      <c r="J15" s="102"/>
      <c r="K15" s="103"/>
      <c r="L15" s="105" t="s">
        <v>65</v>
      </c>
      <c r="M15" s="122">
        <f>Butane_Saturated_GasDensity_t(J5)</f>
        <v>31.38928985595703</v>
      </c>
      <c r="N15" s="113" t="s">
        <v>86</v>
      </c>
    </row>
    <row r="16" spans="1:14" ht="15">
      <c r="A16" s="57"/>
      <c r="B16" s="92" t="s">
        <v>103</v>
      </c>
      <c r="C16" s="88"/>
      <c r="D16" s="89"/>
      <c r="E16" s="86" t="s">
        <v>53</v>
      </c>
      <c r="F16" s="117">
        <f>Propane_Saturated_LiqEntalp_t(C5)</f>
        <v>539.8800048828125</v>
      </c>
      <c r="G16" s="101" t="s">
        <v>14</v>
      </c>
      <c r="I16" s="107" t="s">
        <v>98</v>
      </c>
      <c r="J16" s="102"/>
      <c r="K16" s="103"/>
      <c r="L16" s="104" t="s">
        <v>53</v>
      </c>
      <c r="M16" s="121">
        <f>Butane_Saturated_LiqEntalp_t(J5)</f>
        <v>520.56298828125</v>
      </c>
      <c r="N16" s="113" t="s">
        <v>14</v>
      </c>
    </row>
    <row r="17" spans="1:14" ht="15">
      <c r="A17" s="57"/>
      <c r="B17" s="92" t="s">
        <v>104</v>
      </c>
      <c r="C17" s="88"/>
      <c r="D17" s="89"/>
      <c r="E17" s="86" t="s">
        <v>54</v>
      </c>
      <c r="F17" s="117">
        <f>Propane_Saturated_GasEntalp_t(C5)</f>
        <v>906.030029296875</v>
      </c>
      <c r="G17" s="101" t="s">
        <v>14</v>
      </c>
      <c r="I17" s="107" t="s">
        <v>99</v>
      </c>
      <c r="J17" s="102"/>
      <c r="K17" s="103"/>
      <c r="L17" s="104" t="s">
        <v>54</v>
      </c>
      <c r="M17" s="121">
        <f>Butane_Saturated_GasEntalp_t(J5)</f>
        <v>798.4180297851562</v>
      </c>
      <c r="N17" s="113" t="s">
        <v>14</v>
      </c>
    </row>
    <row r="18" spans="1:14" ht="15">
      <c r="A18" s="53"/>
      <c r="B18" s="158" t="s">
        <v>113</v>
      </c>
      <c r="C18" s="88"/>
      <c r="D18" s="89"/>
      <c r="E18" s="86" t="s">
        <v>55</v>
      </c>
      <c r="F18" s="118">
        <f>Propane_Saturated_LiqEntropy_t(C5)</f>
        <v>4.335000038146973</v>
      </c>
      <c r="G18" s="101" t="s">
        <v>15</v>
      </c>
      <c r="I18" s="130" t="s">
        <v>114</v>
      </c>
      <c r="J18" s="102"/>
      <c r="K18" s="103"/>
      <c r="L18" s="104" t="s">
        <v>55</v>
      </c>
      <c r="M18" s="122">
        <f>Butane_Saturated_LiqEntropy_t(J5)</f>
        <v>4.486000061035156</v>
      </c>
      <c r="N18" s="113" t="s">
        <v>15</v>
      </c>
    </row>
    <row r="19" spans="1:14" ht="15">
      <c r="A19" s="45"/>
      <c r="B19" s="92" t="s">
        <v>115</v>
      </c>
      <c r="C19" s="90"/>
      <c r="D19" s="91"/>
      <c r="E19" s="86" t="s">
        <v>56</v>
      </c>
      <c r="F19" s="118">
        <f>Propane_Saturated_GasEntropy_t(C5)</f>
        <v>5.64300012588501</v>
      </c>
      <c r="G19" s="101" t="s">
        <v>15</v>
      </c>
      <c r="I19" s="107" t="s">
        <v>116</v>
      </c>
      <c r="J19" s="106"/>
      <c r="K19" s="103"/>
      <c r="L19" s="104" t="s">
        <v>56</v>
      </c>
      <c r="M19" s="122">
        <f>Butane_Saturated_GasEntropy_t(J5)</f>
        <v>5.251999855041504</v>
      </c>
      <c r="N19" s="113" t="s">
        <v>15</v>
      </c>
    </row>
    <row r="20" spans="1:14" ht="15">
      <c r="A20" s="45"/>
      <c r="B20" s="158" t="s">
        <v>117</v>
      </c>
      <c r="C20" s="88"/>
      <c r="D20" s="89"/>
      <c r="E20" s="86" t="s">
        <v>57</v>
      </c>
      <c r="F20" s="118">
        <f>Propane_Saturated_LiqSpecHeat_t(C5)</f>
        <v>2.559999942779541</v>
      </c>
      <c r="G20" s="101" t="s">
        <v>15</v>
      </c>
      <c r="I20" s="107" t="s">
        <v>118</v>
      </c>
      <c r="J20" s="102"/>
      <c r="K20" s="103"/>
      <c r="L20" s="104" t="s">
        <v>57</v>
      </c>
      <c r="M20" s="122">
        <f>Butane_Saturated_LiqSpecHeat_t(J5)</f>
        <v>2.9830000400543213</v>
      </c>
      <c r="N20" s="113" t="s">
        <v>15</v>
      </c>
    </row>
    <row r="21" spans="1:14" ht="15">
      <c r="A21" s="45"/>
      <c r="B21" s="158" t="s">
        <v>119</v>
      </c>
      <c r="C21" s="88"/>
      <c r="D21" s="89"/>
      <c r="E21" s="87" t="s">
        <v>58</v>
      </c>
      <c r="F21" s="133">
        <f>Propane_Saturated_LiqViscosityAbsolute_t(C5)</f>
        <v>0.0001289999927394092</v>
      </c>
      <c r="G21" s="101" t="s">
        <v>16</v>
      </c>
      <c r="I21" s="107" t="s">
        <v>120</v>
      </c>
      <c r="J21" s="102"/>
      <c r="K21" s="103"/>
      <c r="L21" s="105" t="s">
        <v>58</v>
      </c>
      <c r="M21" s="134">
        <f>Butane_Saturated_LiqViscosityAbsolute_t(J5)</f>
        <v>8.416500349994749E-05</v>
      </c>
      <c r="N21" s="113" t="s">
        <v>16</v>
      </c>
    </row>
    <row r="22" spans="1:14" ht="15">
      <c r="A22" s="45"/>
      <c r="B22" s="158" t="s">
        <v>121</v>
      </c>
      <c r="C22" s="88"/>
      <c r="D22" s="89"/>
      <c r="E22" s="86" t="s">
        <v>59</v>
      </c>
      <c r="F22" s="135">
        <f>Propane_Saturated_LiqConductivity_t(C5)</f>
        <v>0.10000000149011612</v>
      </c>
      <c r="G22" s="136" t="s">
        <v>17</v>
      </c>
      <c r="H22" s="137"/>
      <c r="I22" s="138" t="s">
        <v>122</v>
      </c>
      <c r="J22" s="139"/>
      <c r="K22" s="140"/>
      <c r="L22" s="141" t="s">
        <v>59</v>
      </c>
      <c r="M22" s="142">
        <f>Butane_Saturated_LiqConductivity_t(J5)</f>
        <v>0.09200000017881393</v>
      </c>
      <c r="N22" s="113" t="s">
        <v>17</v>
      </c>
    </row>
    <row r="23" spans="1:14" ht="15">
      <c r="A23" s="45"/>
      <c r="B23" s="92" t="s">
        <v>105</v>
      </c>
      <c r="C23" s="88"/>
      <c r="D23" s="89"/>
      <c r="E23" s="86" t="s">
        <v>60</v>
      </c>
      <c r="F23" s="135">
        <f>Propane_Saturated_LiqPrandtl_t(C5)</f>
        <v>3.302000045776367</v>
      </c>
      <c r="G23" s="136" t="s">
        <v>95</v>
      </c>
      <c r="H23" s="137"/>
      <c r="I23" s="138" t="s">
        <v>100</v>
      </c>
      <c r="J23" s="139"/>
      <c r="K23" s="140"/>
      <c r="L23" s="141" t="s">
        <v>60</v>
      </c>
      <c r="M23" s="142">
        <f>Butane_Saturated_LiqPrandtl_t(J5)</f>
        <v>2.7339999675750732</v>
      </c>
      <c r="N23" s="113" t="s">
        <v>95</v>
      </c>
    </row>
    <row r="24" spans="1:14" ht="15">
      <c r="A24" s="45"/>
      <c r="B24" s="92" t="s">
        <v>123</v>
      </c>
      <c r="C24" s="88"/>
      <c r="D24" s="89"/>
      <c r="E24" s="87" t="s">
        <v>61</v>
      </c>
      <c r="F24" s="143">
        <f>Propane_Saturated_LiqViscosityKinematic_t(C5)</f>
        <v>2.4860000280568784E-07</v>
      </c>
      <c r="G24" s="144" t="s">
        <v>87</v>
      </c>
      <c r="H24" s="145"/>
      <c r="I24" s="146" t="s">
        <v>124</v>
      </c>
      <c r="J24" s="147"/>
      <c r="K24" s="148"/>
      <c r="L24" s="149" t="s">
        <v>61</v>
      </c>
      <c r="M24" s="150">
        <f>Butane_Saturated_LiqViscosityKinematic_t(J5)</f>
        <v>1.7370000193750457E-07</v>
      </c>
      <c r="N24" s="113" t="s">
        <v>87</v>
      </c>
    </row>
    <row r="25" spans="1:14" ht="15">
      <c r="A25" s="45"/>
      <c r="B25" s="159" t="s">
        <v>125</v>
      </c>
      <c r="C25" s="97"/>
      <c r="D25" s="98"/>
      <c r="E25" s="99" t="s">
        <v>62</v>
      </c>
      <c r="F25" s="151">
        <f>Propane_Saturated_LiqThermalDiffus_t(C5)</f>
        <v>3.7129998986529245E-07</v>
      </c>
      <c r="G25" s="152" t="s">
        <v>87</v>
      </c>
      <c r="H25" s="145"/>
      <c r="I25" s="153" t="s">
        <v>126</v>
      </c>
      <c r="J25" s="154"/>
      <c r="K25" s="155"/>
      <c r="L25" s="156" t="s">
        <v>62</v>
      </c>
      <c r="M25" s="157">
        <f>Butane_Saturated_LiqThermalDiffus_t(J5)</f>
        <v>3.918999880170304E-07</v>
      </c>
      <c r="N25" s="114" t="s">
        <v>87</v>
      </c>
    </row>
    <row r="26" spans="1:14" ht="12.75">
      <c r="A26" s="45"/>
      <c r="B26" s="85"/>
      <c r="C26" s="85"/>
      <c r="D26" s="85"/>
      <c r="E26" s="85"/>
      <c r="F26" s="85"/>
      <c r="G26" s="85"/>
      <c r="I26" s="40"/>
      <c r="K26" s="2"/>
      <c r="N26" s="160" t="s">
        <v>108</v>
      </c>
    </row>
    <row r="27" spans="1:11" ht="12.75">
      <c r="A27" s="45"/>
      <c r="I27"/>
      <c r="J27"/>
      <c r="K27"/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5" ht="12.75">
      <c r="A35" s="40"/>
    </row>
    <row r="36" ht="12.75">
      <c r="A36" s="66"/>
    </row>
    <row r="37" ht="12.75">
      <c r="A37" s="49"/>
    </row>
    <row r="43" spans="9:11" ht="12.75">
      <c r="I43"/>
      <c r="J43"/>
      <c r="K43"/>
    </row>
  </sheetData>
  <sheetProtection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R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2" width="9.421875" style="41" customWidth="1"/>
    <col min="13" max="13" width="4.00390625" style="39" customWidth="1"/>
    <col min="14" max="16384" width="11.421875" style="41" customWidth="1"/>
  </cols>
  <sheetData>
    <row r="1" spans="1:14" ht="12.75">
      <c r="A1" s="37">
        <v>-187.65</v>
      </c>
      <c r="B1" s="23">
        <v>3E-09</v>
      </c>
      <c r="C1" s="23">
        <v>0.001364</v>
      </c>
      <c r="D1" s="23">
        <v>53700000</v>
      </c>
      <c r="E1" s="24">
        <v>124.92</v>
      </c>
      <c r="F1" s="24">
        <v>690.02</v>
      </c>
      <c r="G1" s="24">
        <v>1.8738</v>
      </c>
      <c r="H1" s="24">
        <v>8.3548</v>
      </c>
      <c r="I1" s="27">
        <v>1.92</v>
      </c>
      <c r="J1" s="24"/>
      <c r="K1" s="24"/>
      <c r="L1" s="38"/>
      <c r="M1" s="53"/>
      <c r="N1" s="81" t="s">
        <v>94</v>
      </c>
    </row>
    <row r="2" spans="1:14" ht="12.75">
      <c r="A2" s="37">
        <v>-183.15</v>
      </c>
      <c r="B2" s="25">
        <v>1.5E-08</v>
      </c>
      <c r="C2" s="25">
        <v>0.001373</v>
      </c>
      <c r="D2" s="25">
        <v>11200000</v>
      </c>
      <c r="E2" s="26">
        <v>133.56</v>
      </c>
      <c r="F2" s="26">
        <v>693.58</v>
      </c>
      <c r="G2" s="26">
        <v>1.9723</v>
      </c>
      <c r="H2" s="26">
        <v>8.0953</v>
      </c>
      <c r="I2" s="20">
        <v>1.92</v>
      </c>
      <c r="J2" s="26"/>
      <c r="K2" s="26"/>
      <c r="L2" s="42"/>
      <c r="M2" s="53"/>
      <c r="N2"/>
    </row>
    <row r="3" spans="1:14" ht="12.75">
      <c r="A3" s="37">
        <v>-173.15</v>
      </c>
      <c r="B3" s="25">
        <v>3.2E-07</v>
      </c>
      <c r="C3" s="25">
        <v>0.001392</v>
      </c>
      <c r="D3" s="25">
        <v>585000</v>
      </c>
      <c r="E3" s="26">
        <v>152.74</v>
      </c>
      <c r="F3" s="26">
        <v>702.23</v>
      </c>
      <c r="G3" s="26">
        <v>2.1743</v>
      </c>
      <c r="H3" s="26">
        <v>7.6163</v>
      </c>
      <c r="I3" s="20">
        <v>1.93</v>
      </c>
      <c r="J3" s="26"/>
      <c r="K3" s="26"/>
      <c r="L3" s="42"/>
      <c r="M3" s="57"/>
      <c r="N3"/>
    </row>
    <row r="4" spans="1:14" ht="12.75">
      <c r="A4" s="37">
        <v>-163.15</v>
      </c>
      <c r="B4" s="25">
        <v>3.9E-06</v>
      </c>
      <c r="C4" s="25">
        <v>0.001412</v>
      </c>
      <c r="D4" s="25">
        <v>53275</v>
      </c>
      <c r="E4" s="26">
        <v>172.03</v>
      </c>
      <c r="F4" s="26">
        <v>711.71</v>
      </c>
      <c r="G4" s="26">
        <v>2.3581</v>
      </c>
      <c r="H4" s="26">
        <v>7.2377</v>
      </c>
      <c r="I4" s="20">
        <v>1.94</v>
      </c>
      <c r="J4" s="26"/>
      <c r="K4" s="26"/>
      <c r="L4" s="42"/>
      <c r="M4" s="58"/>
      <c r="N4" s="81" t="s">
        <v>82</v>
      </c>
    </row>
    <row r="5" spans="1:16" ht="12.75">
      <c r="A5" s="37">
        <v>-153.15</v>
      </c>
      <c r="B5" s="25">
        <v>3.1E-05</v>
      </c>
      <c r="C5" s="25">
        <v>0.001432</v>
      </c>
      <c r="D5" s="25">
        <v>7350</v>
      </c>
      <c r="E5" s="26">
        <v>191.46</v>
      </c>
      <c r="F5" s="26">
        <v>721.78</v>
      </c>
      <c r="G5" s="26">
        <v>2.5271</v>
      </c>
      <c r="H5" s="26">
        <v>6.9343</v>
      </c>
      <c r="I5" s="20">
        <v>1.95</v>
      </c>
      <c r="J5" s="26"/>
      <c r="K5" s="26"/>
      <c r="L5" s="42"/>
      <c r="M5" s="40"/>
      <c r="N5" s="40" t="s">
        <v>19</v>
      </c>
      <c r="O5" s="125">
        <v>20</v>
      </c>
      <c r="P5" s="41" t="s">
        <v>2</v>
      </c>
    </row>
    <row r="6" spans="1:13" ht="12.75">
      <c r="A6" s="37">
        <v>-143.15</v>
      </c>
      <c r="B6" s="25">
        <v>0.00018</v>
      </c>
      <c r="C6" s="25">
        <v>0.001453</v>
      </c>
      <c r="D6" s="25">
        <v>1400</v>
      </c>
      <c r="E6" s="26">
        <v>211.03</v>
      </c>
      <c r="F6" s="26">
        <v>732.27</v>
      </c>
      <c r="G6" s="26">
        <v>2.6838</v>
      </c>
      <c r="H6" s="26">
        <v>6.6885</v>
      </c>
      <c r="I6" s="20">
        <v>1.96</v>
      </c>
      <c r="J6" s="26"/>
      <c r="K6" s="26"/>
      <c r="L6" s="42"/>
      <c r="M6" s="40"/>
    </row>
    <row r="7" spans="1:14" ht="12.75">
      <c r="A7" s="37">
        <v>-133.15</v>
      </c>
      <c r="B7" s="25">
        <v>0.00077</v>
      </c>
      <c r="C7" s="25">
        <v>0.001475</v>
      </c>
      <c r="D7" s="25">
        <v>344</v>
      </c>
      <c r="E7" s="26">
        <v>230.77</v>
      </c>
      <c r="F7" s="26">
        <v>743.07</v>
      </c>
      <c r="G7" s="26">
        <v>2.83</v>
      </c>
      <c r="H7" s="26">
        <v>6.4881</v>
      </c>
      <c r="I7" s="20">
        <v>1.98</v>
      </c>
      <c r="J7" s="26"/>
      <c r="K7" s="26"/>
      <c r="L7" s="42"/>
      <c r="M7" s="53"/>
      <c r="N7" s="82" t="s">
        <v>83</v>
      </c>
    </row>
    <row r="8" spans="1:18" s="39" customFormat="1" ht="12.75">
      <c r="A8" s="26">
        <v>-123.15</v>
      </c>
      <c r="B8" s="25">
        <v>0.00274</v>
      </c>
      <c r="C8" s="25">
        <v>0.001497</v>
      </c>
      <c r="D8" s="25">
        <v>103</v>
      </c>
      <c r="E8" s="26">
        <v>250.67</v>
      </c>
      <c r="F8" s="26">
        <v>754.12</v>
      </c>
      <c r="G8" s="26">
        <v>2.9674</v>
      </c>
      <c r="H8" s="26">
        <v>6.3237</v>
      </c>
      <c r="I8" s="20">
        <v>2</v>
      </c>
      <c r="J8" s="26">
        <v>0.000661</v>
      </c>
      <c r="K8" s="26">
        <v>0.191</v>
      </c>
      <c r="L8" s="44">
        <f aca="true" t="shared" si="0" ref="L8:L29">(I8*1000)*J8/K8</f>
        <v>6.9214659685863875</v>
      </c>
      <c r="M8" s="53"/>
      <c r="N8" s="40" t="s">
        <v>50</v>
      </c>
      <c r="O8" s="115">
        <f>Propane_Saturated_Pressure_t(O5)</f>
        <v>8.428000450134277</v>
      </c>
      <c r="P8" s="41" t="s">
        <v>12</v>
      </c>
      <c r="Q8" s="41"/>
      <c r="R8" s="41"/>
    </row>
    <row r="9" spans="1:16" ht="15">
      <c r="A9" s="37">
        <v>-113.15</v>
      </c>
      <c r="B9" s="25">
        <v>0.00822</v>
      </c>
      <c r="C9" s="25">
        <v>0.001521</v>
      </c>
      <c r="D9" s="25">
        <v>36.8</v>
      </c>
      <c r="E9" s="26">
        <v>270.78</v>
      </c>
      <c r="F9" s="26">
        <v>765.37</v>
      </c>
      <c r="G9" s="26">
        <v>3.0971</v>
      </c>
      <c r="H9" s="26">
        <v>6.1886</v>
      </c>
      <c r="I9" s="20">
        <v>2.02</v>
      </c>
      <c r="J9" s="26">
        <v>0.000554</v>
      </c>
      <c r="K9" s="26">
        <v>0.183</v>
      </c>
      <c r="L9" s="46">
        <f t="shared" si="0"/>
        <v>6.1151912568306015</v>
      </c>
      <c r="M9" s="53"/>
      <c r="N9" s="40" t="s">
        <v>51</v>
      </c>
      <c r="O9" s="116">
        <f>Propane_Saturated_LiqVolEsp_t(O5)</f>
        <v>0.0020000000949949026</v>
      </c>
      <c r="P9" s="41" t="s">
        <v>13</v>
      </c>
    </row>
    <row r="10" spans="1:17" ht="15">
      <c r="A10" s="37">
        <v>-103.15</v>
      </c>
      <c r="B10" s="21">
        <v>0.0214</v>
      </c>
      <c r="C10" s="25">
        <v>0.001545</v>
      </c>
      <c r="D10" s="25">
        <v>15</v>
      </c>
      <c r="E10" s="26">
        <v>291.1</v>
      </c>
      <c r="F10" s="26">
        <v>776.8</v>
      </c>
      <c r="G10" s="26">
        <v>3.2202</v>
      </c>
      <c r="H10" s="26">
        <v>6.0775</v>
      </c>
      <c r="I10" s="20">
        <v>2.04</v>
      </c>
      <c r="J10" s="26">
        <v>0.000467</v>
      </c>
      <c r="K10" s="26">
        <v>0.175</v>
      </c>
      <c r="L10" s="46">
        <f t="shared" si="0"/>
        <v>5.443885714285715</v>
      </c>
      <c r="M10" s="53"/>
      <c r="N10" s="40" t="s">
        <v>64</v>
      </c>
      <c r="O10" s="132">
        <f>Propane_Saturated_GasEspVol_t(O5)</f>
        <v>0.0560000017285347</v>
      </c>
      <c r="P10" s="41" t="s">
        <v>13</v>
      </c>
      <c r="Q10" s="41" t="s">
        <v>0</v>
      </c>
    </row>
    <row r="11" spans="1:16" ht="15">
      <c r="A11" s="37">
        <v>-93.15</v>
      </c>
      <c r="B11" s="21">
        <v>0.0495</v>
      </c>
      <c r="C11" s="25">
        <v>0.00157</v>
      </c>
      <c r="D11" s="26">
        <v>6.84</v>
      </c>
      <c r="E11" s="26">
        <v>311.66</v>
      </c>
      <c r="F11" s="26">
        <v>788.4</v>
      </c>
      <c r="G11" s="26">
        <v>3.3377</v>
      </c>
      <c r="H11" s="26">
        <v>5.9862</v>
      </c>
      <c r="I11" s="20">
        <v>2.07</v>
      </c>
      <c r="J11" s="26">
        <v>0.00039700000000000005</v>
      </c>
      <c r="K11" s="26">
        <v>0.166</v>
      </c>
      <c r="L11" s="46">
        <f t="shared" si="0"/>
        <v>4.9505421686746995</v>
      </c>
      <c r="M11" s="53"/>
      <c r="N11" s="43" t="s">
        <v>52</v>
      </c>
      <c r="O11" s="117">
        <f>Propane_Saturated_LiqDensity_t(O5)</f>
        <v>499.6177978515625</v>
      </c>
      <c r="P11" s="41" t="s">
        <v>63</v>
      </c>
    </row>
    <row r="12" spans="1:16" ht="15">
      <c r="A12" s="37">
        <v>-83.15</v>
      </c>
      <c r="B12" s="21">
        <v>0.1035</v>
      </c>
      <c r="C12" s="25">
        <v>0.001597</v>
      </c>
      <c r="D12" s="26">
        <v>3.43</v>
      </c>
      <c r="E12" s="26">
        <v>332.48</v>
      </c>
      <c r="F12" s="26">
        <v>800.15</v>
      </c>
      <c r="G12" s="26">
        <v>3.4503</v>
      </c>
      <c r="H12" s="26">
        <v>5.9114</v>
      </c>
      <c r="I12" s="20">
        <v>2.1</v>
      </c>
      <c r="J12" s="26">
        <v>0.00032700000000000003</v>
      </c>
      <c r="K12" s="26">
        <v>0.158</v>
      </c>
      <c r="L12" s="46">
        <f t="shared" si="0"/>
        <v>4.34620253164557</v>
      </c>
      <c r="M12" s="52"/>
      <c r="N12" s="43" t="s">
        <v>65</v>
      </c>
      <c r="O12" s="118">
        <f>Propane_Saturated_GasDensity_t(O5)</f>
        <v>17.978660583496094</v>
      </c>
      <c r="P12" s="41" t="s">
        <v>63</v>
      </c>
    </row>
    <row r="13" spans="1:16" ht="15">
      <c r="A13" s="37">
        <v>-73.15</v>
      </c>
      <c r="B13" s="21">
        <v>0.1993</v>
      </c>
      <c r="C13" s="25">
        <v>0.001625</v>
      </c>
      <c r="D13" s="26">
        <v>1.868</v>
      </c>
      <c r="E13" s="26">
        <v>353.61</v>
      </c>
      <c r="F13" s="26">
        <v>812.03</v>
      </c>
      <c r="G13" s="26">
        <v>3.5586</v>
      </c>
      <c r="H13" s="26">
        <v>5.8502</v>
      </c>
      <c r="I13" s="20">
        <v>2.13</v>
      </c>
      <c r="J13" s="26">
        <v>0.00029800000000000003</v>
      </c>
      <c r="K13" s="26">
        <v>0.15</v>
      </c>
      <c r="L13" s="46">
        <f t="shared" si="0"/>
        <v>4.231600000000001</v>
      </c>
      <c r="M13" s="57"/>
      <c r="N13" s="40" t="s">
        <v>53</v>
      </c>
      <c r="O13" s="117">
        <f>Propane_Saturated_LiqEntalp_t(O5)</f>
        <v>574.5809936523438</v>
      </c>
      <c r="P13" s="41" t="s">
        <v>14</v>
      </c>
    </row>
    <row r="14" spans="1:18" ht="15">
      <c r="A14" s="37">
        <v>-63.15</v>
      </c>
      <c r="B14" s="21">
        <v>0.3574</v>
      </c>
      <c r="C14" s="25">
        <v>0.001654</v>
      </c>
      <c r="D14" s="26">
        <v>1.087</v>
      </c>
      <c r="E14" s="26">
        <v>375.07</v>
      </c>
      <c r="F14" s="26">
        <v>824.01</v>
      </c>
      <c r="G14" s="26">
        <v>3.6631</v>
      </c>
      <c r="H14" s="26">
        <v>5.8005</v>
      </c>
      <c r="I14" s="20">
        <v>2.16</v>
      </c>
      <c r="J14" s="26">
        <v>0.000265</v>
      </c>
      <c r="K14" s="26">
        <v>0.143</v>
      </c>
      <c r="L14" s="46">
        <f t="shared" si="0"/>
        <v>4.002797202797203</v>
      </c>
      <c r="M14" s="57"/>
      <c r="N14" s="40" t="s">
        <v>54</v>
      </c>
      <c r="O14" s="117">
        <f>Propane_Saturated_GasEntalp_t(O5)</f>
        <v>919.6489868164062</v>
      </c>
      <c r="P14" s="41" t="s">
        <v>14</v>
      </c>
      <c r="Q14" s="39"/>
      <c r="R14" s="39"/>
    </row>
    <row r="15" spans="1:16" ht="15">
      <c r="A15" s="37">
        <v>-53.15</v>
      </c>
      <c r="B15" s="21">
        <v>0.6031</v>
      </c>
      <c r="C15" s="25">
        <v>0.001686</v>
      </c>
      <c r="D15" s="26">
        <v>0.669</v>
      </c>
      <c r="E15" s="26">
        <v>396.9</v>
      </c>
      <c r="F15" s="26">
        <v>836.04</v>
      </c>
      <c r="G15" s="26">
        <v>3.7645</v>
      </c>
      <c r="H15" s="26">
        <v>5.7603</v>
      </c>
      <c r="I15" s="20">
        <v>2.2</v>
      </c>
      <c r="J15" s="26">
        <v>0.000236</v>
      </c>
      <c r="K15" s="26">
        <v>0.136</v>
      </c>
      <c r="L15" s="46">
        <f t="shared" si="0"/>
        <v>3.817647058823529</v>
      </c>
      <c r="M15" s="53"/>
      <c r="N15" s="40" t="s">
        <v>55</v>
      </c>
      <c r="O15" s="118">
        <f>Propane_Saturated_LiqEntropy_t(O5)</f>
        <v>4.453999996185303</v>
      </c>
      <c r="P15" s="41" t="s">
        <v>15</v>
      </c>
    </row>
    <row r="16" spans="1:16" ht="15">
      <c r="A16" s="37">
        <v>-43.15</v>
      </c>
      <c r="B16" s="21">
        <v>0.9661</v>
      </c>
      <c r="C16" s="25">
        <v>0.001719</v>
      </c>
      <c r="D16" s="26">
        <v>0.432</v>
      </c>
      <c r="E16" s="26">
        <v>419.16</v>
      </c>
      <c r="F16" s="26">
        <v>848.08</v>
      </c>
      <c r="G16" s="26">
        <v>3.8631</v>
      </c>
      <c r="H16" s="26">
        <v>5.728</v>
      </c>
      <c r="I16" s="20">
        <v>2.25</v>
      </c>
      <c r="J16" s="26">
        <v>0.000207</v>
      </c>
      <c r="K16" s="26">
        <v>0.129</v>
      </c>
      <c r="L16" s="46">
        <f t="shared" si="0"/>
        <v>3.6104651162790695</v>
      </c>
      <c r="M16" s="45"/>
      <c r="N16" s="40" t="s">
        <v>56</v>
      </c>
      <c r="O16" s="118">
        <f>Propane_Saturated_GasEntropy_t(O5)</f>
        <v>5.631999969482422</v>
      </c>
      <c r="P16" s="41" t="s">
        <v>15</v>
      </c>
    </row>
    <row r="17" spans="1:16" ht="15">
      <c r="A17" s="37">
        <v>-33.15</v>
      </c>
      <c r="B17" s="21">
        <v>1.48</v>
      </c>
      <c r="C17" s="25">
        <v>0.001754</v>
      </c>
      <c r="D17" s="21">
        <v>0.29</v>
      </c>
      <c r="E17" s="26">
        <v>442.07</v>
      </c>
      <c r="F17" s="26">
        <v>860.07</v>
      </c>
      <c r="G17" s="26">
        <v>3.9605</v>
      </c>
      <c r="H17" s="26">
        <v>5.7022</v>
      </c>
      <c r="I17" s="20">
        <v>2.29</v>
      </c>
      <c r="J17" s="26">
        <v>0.00018600000000000002</v>
      </c>
      <c r="K17" s="26">
        <v>0.123</v>
      </c>
      <c r="L17" s="46">
        <f t="shared" si="0"/>
        <v>3.462926829268293</v>
      </c>
      <c r="M17" s="45"/>
      <c r="N17" s="40" t="s">
        <v>57</v>
      </c>
      <c r="O17" s="118">
        <f>Propane_Saturated_LiqSpecHeat_t(O5)</f>
        <v>2.684999942779541</v>
      </c>
      <c r="P17" s="41" t="s">
        <v>15</v>
      </c>
    </row>
    <row r="18" spans="1:16" ht="15">
      <c r="A18" s="37">
        <v>-23.15</v>
      </c>
      <c r="B18" s="21">
        <v>2.1819</v>
      </c>
      <c r="C18" s="25">
        <v>0.001792</v>
      </c>
      <c r="D18" s="26">
        <v>0.202</v>
      </c>
      <c r="E18" s="26">
        <v>465.58</v>
      </c>
      <c r="F18" s="26">
        <v>871.94</v>
      </c>
      <c r="G18" s="26">
        <v>4.0563</v>
      </c>
      <c r="H18" s="26">
        <v>5.6817</v>
      </c>
      <c r="I18" s="20">
        <v>2.34</v>
      </c>
      <c r="J18" s="26">
        <v>0.00016900000000000002</v>
      </c>
      <c r="K18" s="26">
        <v>0.117</v>
      </c>
      <c r="L18" s="46">
        <f t="shared" si="0"/>
        <v>3.38</v>
      </c>
      <c r="M18" s="45"/>
      <c r="N18" s="43" t="s">
        <v>58</v>
      </c>
      <c r="O18" s="133">
        <f>Propane_Saturated_LiqViscosityAbsolute_t(O5)</f>
        <v>0.00011616499978117645</v>
      </c>
      <c r="P18" s="41" t="s">
        <v>16</v>
      </c>
    </row>
    <row r="19" spans="1:16" ht="15">
      <c r="A19" s="37">
        <v>-13.15</v>
      </c>
      <c r="B19" s="21">
        <v>3.1118</v>
      </c>
      <c r="C19" s="25">
        <v>0.001833</v>
      </c>
      <c r="D19" s="21">
        <v>0.1445</v>
      </c>
      <c r="E19" s="26">
        <v>489.7</v>
      </c>
      <c r="F19" s="26">
        <v>883.62</v>
      </c>
      <c r="G19" s="26">
        <v>4.1505</v>
      </c>
      <c r="H19" s="26">
        <v>5.6656</v>
      </c>
      <c r="I19" s="20">
        <v>2.41</v>
      </c>
      <c r="J19" s="26">
        <v>0.000153</v>
      </c>
      <c r="K19" s="26">
        <v>0.111</v>
      </c>
      <c r="L19" s="46">
        <f t="shared" si="0"/>
        <v>3.321891891891892</v>
      </c>
      <c r="M19" s="45"/>
      <c r="N19" s="40" t="s">
        <v>59</v>
      </c>
      <c r="O19" s="135">
        <f>Propane_Saturated_LiqConductivity_t(O5)</f>
        <v>0.09399999678134918</v>
      </c>
      <c r="P19" s="41" t="s">
        <v>17</v>
      </c>
    </row>
    <row r="20" spans="1:15" ht="15">
      <c r="A20" s="37">
        <v>-3.1499999999999773</v>
      </c>
      <c r="B20" s="21">
        <v>4.312</v>
      </c>
      <c r="C20" s="25">
        <v>0.001878</v>
      </c>
      <c r="D20" s="21">
        <v>0.1059</v>
      </c>
      <c r="E20" s="26">
        <v>514.45</v>
      </c>
      <c r="F20" s="26">
        <v>895.02</v>
      </c>
      <c r="G20" s="26">
        <v>4.2433</v>
      </c>
      <c r="H20" s="26">
        <v>5.6528</v>
      </c>
      <c r="I20" s="20">
        <v>2.48</v>
      </c>
      <c r="J20" s="26">
        <v>0.00014</v>
      </c>
      <c r="K20" s="26">
        <v>0.106</v>
      </c>
      <c r="L20" s="46">
        <f t="shared" si="0"/>
        <v>3.2754716981132073</v>
      </c>
      <c r="M20" s="45"/>
      <c r="N20" s="40" t="s">
        <v>60</v>
      </c>
      <c r="O20" s="135">
        <f>Propane_Saturated_LiqPrandtl_t(O5)</f>
        <v>3.3010001182556152</v>
      </c>
    </row>
    <row r="21" spans="1:16" ht="15">
      <c r="A21" s="37">
        <v>6.850000000000023</v>
      </c>
      <c r="B21" s="21">
        <v>5.8278</v>
      </c>
      <c r="C21" s="25">
        <v>0.001927</v>
      </c>
      <c r="D21" s="21">
        <v>0.0791</v>
      </c>
      <c r="E21" s="26">
        <v>539.88</v>
      </c>
      <c r="F21" s="26">
        <v>906.03</v>
      </c>
      <c r="G21" s="26">
        <v>4.3349</v>
      </c>
      <c r="H21" s="26">
        <v>5.6426</v>
      </c>
      <c r="I21" s="20">
        <v>2.56</v>
      </c>
      <c r="J21" s="26">
        <v>0.00012900000000000002</v>
      </c>
      <c r="K21" s="21">
        <v>0.1</v>
      </c>
      <c r="L21" s="46">
        <f t="shared" si="0"/>
        <v>3.3024</v>
      </c>
      <c r="M21" s="45"/>
      <c r="N21" s="43" t="s">
        <v>61</v>
      </c>
      <c r="O21" s="143">
        <f>Propane_Saturated_LiqViscosityKinematic_t(O5)</f>
        <v>2.3249999969721102E-07</v>
      </c>
      <c r="P21" s="41" t="s">
        <v>87</v>
      </c>
    </row>
    <row r="22" spans="1:16" ht="15">
      <c r="A22" s="37">
        <v>16.85</v>
      </c>
      <c r="B22" s="21">
        <v>7.7063</v>
      </c>
      <c r="C22" s="25">
        <v>0.001982</v>
      </c>
      <c r="D22" s="21">
        <v>0.06</v>
      </c>
      <c r="E22" s="26">
        <v>566.06</v>
      </c>
      <c r="F22" s="26">
        <v>916.54</v>
      </c>
      <c r="G22" s="26">
        <v>4.4257</v>
      </c>
      <c r="H22" s="26">
        <v>5.6343</v>
      </c>
      <c r="I22" s="20">
        <v>2.65</v>
      </c>
      <c r="J22" s="26">
        <v>0.000119</v>
      </c>
      <c r="K22" s="26">
        <v>0.096</v>
      </c>
      <c r="L22" s="46">
        <f t="shared" si="0"/>
        <v>3.2848958333333336</v>
      </c>
      <c r="M22" s="45"/>
      <c r="N22" s="43" t="s">
        <v>62</v>
      </c>
      <c r="O22" s="151">
        <f>Propane_Saturated_LiqThermalDiffus_t(O5)</f>
        <v>3.766000133964553E-07</v>
      </c>
      <c r="P22" s="41" t="s">
        <v>87</v>
      </c>
    </row>
    <row r="23" spans="1:15" ht="12.75">
      <c r="A23" s="37">
        <v>26.85</v>
      </c>
      <c r="B23" s="21">
        <v>9.9973</v>
      </c>
      <c r="C23" s="25">
        <v>0.002044</v>
      </c>
      <c r="D23" s="21">
        <v>0.0461</v>
      </c>
      <c r="E23" s="26">
        <v>593.11</v>
      </c>
      <c r="F23" s="26">
        <v>926.41</v>
      </c>
      <c r="G23" s="26">
        <v>4.516</v>
      </c>
      <c r="H23" s="26">
        <v>5.627</v>
      </c>
      <c r="I23" s="20">
        <v>2.76</v>
      </c>
      <c r="J23" s="26">
        <v>0.00011000000000000002</v>
      </c>
      <c r="K23" s="26">
        <v>0.091</v>
      </c>
      <c r="L23" s="46">
        <f t="shared" si="0"/>
        <v>3.336263736263737</v>
      </c>
      <c r="M23" s="45"/>
      <c r="N23" s="40"/>
      <c r="O23" s="40"/>
    </row>
    <row r="24" spans="1:15" ht="12.75">
      <c r="A24" s="37">
        <v>36.85</v>
      </c>
      <c r="B24" s="21">
        <v>12.75</v>
      </c>
      <c r="C24" s="25">
        <v>0.002115</v>
      </c>
      <c r="D24" s="21">
        <v>0.0357</v>
      </c>
      <c r="E24" s="26">
        <v>621.18</v>
      </c>
      <c r="F24" s="26">
        <v>935.45</v>
      </c>
      <c r="G24" s="26">
        <v>4.6062</v>
      </c>
      <c r="H24" s="26">
        <v>5.62</v>
      </c>
      <c r="I24" s="20">
        <v>2.89</v>
      </c>
      <c r="J24" s="26">
        <v>9.300000000000001E-05</v>
      </c>
      <c r="K24" s="26">
        <v>0.086</v>
      </c>
      <c r="L24" s="46">
        <f t="shared" si="0"/>
        <v>3.125232558139535</v>
      </c>
      <c r="M24" s="45"/>
      <c r="N24" s="40" t="s">
        <v>50</v>
      </c>
      <c r="O24" s="41" t="s">
        <v>37</v>
      </c>
    </row>
    <row r="25" spans="1:15" ht="15">
      <c r="A25" s="37">
        <v>46.85</v>
      </c>
      <c r="B25" s="21">
        <v>16.03</v>
      </c>
      <c r="C25" s="25">
        <v>0.0022</v>
      </c>
      <c r="D25" s="21">
        <v>0.0279</v>
      </c>
      <c r="E25" s="26">
        <v>650.49</v>
      </c>
      <c r="F25" s="26">
        <v>943.38</v>
      </c>
      <c r="G25" s="26">
        <v>4.6971</v>
      </c>
      <c r="H25" s="26">
        <v>5.6124</v>
      </c>
      <c r="I25" s="20">
        <v>3.06</v>
      </c>
      <c r="J25" s="26">
        <v>8.2E-05</v>
      </c>
      <c r="K25" s="26">
        <v>0.082</v>
      </c>
      <c r="L25" s="46">
        <f t="shared" si="0"/>
        <v>3.0599999999999996</v>
      </c>
      <c r="M25" s="45"/>
      <c r="N25" s="40" t="s">
        <v>51</v>
      </c>
      <c r="O25" s="41" t="s">
        <v>38</v>
      </c>
    </row>
    <row r="26" spans="1:15" ht="15">
      <c r="A26" s="37">
        <v>56.85</v>
      </c>
      <c r="B26" s="21">
        <v>19.88</v>
      </c>
      <c r="C26" s="25">
        <v>0.002301</v>
      </c>
      <c r="D26" s="21">
        <v>0.0218</v>
      </c>
      <c r="E26" s="26">
        <v>681.37</v>
      </c>
      <c r="F26" s="26">
        <v>949.79</v>
      </c>
      <c r="G26" s="26">
        <v>4.7896</v>
      </c>
      <c r="H26" s="26">
        <v>5.603</v>
      </c>
      <c r="I26" s="20">
        <v>3.28</v>
      </c>
      <c r="J26" s="26">
        <v>7.2E-05</v>
      </c>
      <c r="K26" s="26">
        <v>0.078</v>
      </c>
      <c r="L26" s="46">
        <f t="shared" si="0"/>
        <v>3.0276923076923077</v>
      </c>
      <c r="M26" s="45"/>
      <c r="N26" s="43" t="s">
        <v>52</v>
      </c>
      <c r="O26" s="41" t="s">
        <v>39</v>
      </c>
    </row>
    <row r="27" spans="1:15" ht="15">
      <c r="A27" s="37">
        <v>66.85</v>
      </c>
      <c r="B27" s="21">
        <v>24.36</v>
      </c>
      <c r="C27" s="25">
        <v>0.00243</v>
      </c>
      <c r="D27" s="21">
        <v>0.017</v>
      </c>
      <c r="E27" s="26">
        <v>714.38</v>
      </c>
      <c r="F27" s="26">
        <v>953.92</v>
      </c>
      <c r="G27" s="26">
        <v>4.885</v>
      </c>
      <c r="H27" s="26">
        <v>5.5896</v>
      </c>
      <c r="I27" s="20">
        <v>3.62</v>
      </c>
      <c r="J27" s="26">
        <v>6.2E-05</v>
      </c>
      <c r="K27" s="26">
        <v>0.073</v>
      </c>
      <c r="L27" s="46">
        <f t="shared" si="0"/>
        <v>3.074520547945206</v>
      </c>
      <c r="M27" s="45"/>
      <c r="N27" s="43" t="s">
        <v>67</v>
      </c>
      <c r="O27" s="41" t="s">
        <v>66</v>
      </c>
    </row>
    <row r="28" spans="1:15" ht="15">
      <c r="A28" s="37">
        <v>76.85</v>
      </c>
      <c r="B28" s="21">
        <v>29.56</v>
      </c>
      <c r="C28" s="25">
        <v>0.002607</v>
      </c>
      <c r="D28" s="21">
        <v>0.013</v>
      </c>
      <c r="E28" s="26">
        <v>750.52</v>
      </c>
      <c r="F28" s="26">
        <v>954.23</v>
      </c>
      <c r="G28" s="26">
        <v>4.9861</v>
      </c>
      <c r="H28" s="26">
        <v>5.5681</v>
      </c>
      <c r="I28" s="20">
        <v>4.23</v>
      </c>
      <c r="J28" s="26">
        <v>5.2000000000000004E-05</v>
      </c>
      <c r="K28" s="26">
        <v>0.069</v>
      </c>
      <c r="L28" s="46">
        <f t="shared" si="0"/>
        <v>3.187826086956522</v>
      </c>
      <c r="M28" s="45"/>
      <c r="N28" s="40" t="s">
        <v>53</v>
      </c>
      <c r="O28" s="41" t="s">
        <v>40</v>
      </c>
    </row>
    <row r="29" spans="1:15" ht="15">
      <c r="A29" s="37">
        <v>86.85</v>
      </c>
      <c r="B29" s="21">
        <v>35.55</v>
      </c>
      <c r="C29" s="25">
        <v>0.002896</v>
      </c>
      <c r="D29" s="21">
        <v>0.0095</v>
      </c>
      <c r="E29" s="26">
        <v>792.5</v>
      </c>
      <c r="F29" s="26">
        <v>946.56</v>
      </c>
      <c r="G29" s="26">
        <v>5.0997</v>
      </c>
      <c r="H29" s="26">
        <v>5.5277</v>
      </c>
      <c r="I29" s="20">
        <v>5.98</v>
      </c>
      <c r="J29" s="26">
        <v>4E-05</v>
      </c>
      <c r="K29" s="26">
        <v>0.066</v>
      </c>
      <c r="L29" s="46">
        <f t="shared" si="0"/>
        <v>3.6242424242424245</v>
      </c>
      <c r="M29" s="45"/>
      <c r="N29" s="40" t="s">
        <v>54</v>
      </c>
      <c r="O29" s="41" t="s">
        <v>41</v>
      </c>
    </row>
    <row r="30" spans="1:15" ht="15.75" thickBot="1">
      <c r="A30" s="47">
        <v>96.65</v>
      </c>
      <c r="B30" s="7">
        <v>42.42</v>
      </c>
      <c r="C30" s="6">
        <v>0.004566</v>
      </c>
      <c r="D30" s="7">
        <v>0.0046</v>
      </c>
      <c r="E30" s="5">
        <v>879.2</v>
      </c>
      <c r="F30" s="5">
        <v>879.2</v>
      </c>
      <c r="G30" s="5">
        <v>5.33</v>
      </c>
      <c r="H30" s="5">
        <v>5.33</v>
      </c>
      <c r="I30" s="5" t="s">
        <v>0</v>
      </c>
      <c r="J30" s="5">
        <v>2.9E-05</v>
      </c>
      <c r="K30" s="5" t="s">
        <v>0</v>
      </c>
      <c r="L30" s="48"/>
      <c r="N30" s="40" t="s">
        <v>55</v>
      </c>
      <c r="O30" s="41" t="s">
        <v>42</v>
      </c>
    </row>
    <row r="31" spans="14:17" ht="15">
      <c r="N31" s="40" t="s">
        <v>56</v>
      </c>
      <c r="O31" s="41" t="s">
        <v>43</v>
      </c>
      <c r="P31" s="39"/>
      <c r="Q31" s="39"/>
    </row>
    <row r="32" spans="1:15" ht="15">
      <c r="A32" s="59" t="s">
        <v>35</v>
      </c>
      <c r="B32" s="60" t="s">
        <v>3</v>
      </c>
      <c r="C32" s="60" t="s">
        <v>4</v>
      </c>
      <c r="D32" s="60" t="s">
        <v>5</v>
      </c>
      <c r="E32" s="60" t="s">
        <v>6</v>
      </c>
      <c r="F32" s="60" t="s">
        <v>7</v>
      </c>
      <c r="G32" s="60" t="s">
        <v>8</v>
      </c>
      <c r="H32" s="60" t="s">
        <v>9</v>
      </c>
      <c r="I32" s="60" t="s">
        <v>10</v>
      </c>
      <c r="J32" s="61" t="s">
        <v>18</v>
      </c>
      <c r="K32" s="60" t="s">
        <v>11</v>
      </c>
      <c r="L32" s="64" t="s">
        <v>36</v>
      </c>
      <c r="M32" s="40"/>
      <c r="N32" s="40" t="s">
        <v>57</v>
      </c>
      <c r="O32" s="41" t="s">
        <v>44</v>
      </c>
    </row>
    <row r="33" spans="1:15" ht="15">
      <c r="A33" s="62" t="s">
        <v>2</v>
      </c>
      <c r="B33" s="63" t="s">
        <v>12</v>
      </c>
      <c r="C33" s="63" t="s">
        <v>13</v>
      </c>
      <c r="D33" s="63" t="s">
        <v>13</v>
      </c>
      <c r="E33" s="63" t="s">
        <v>14</v>
      </c>
      <c r="F33" s="63" t="s">
        <v>14</v>
      </c>
      <c r="G33" s="63" t="s">
        <v>15</v>
      </c>
      <c r="H33" s="63" t="s">
        <v>15</v>
      </c>
      <c r="I33" s="63" t="s">
        <v>15</v>
      </c>
      <c r="J33" s="63" t="s">
        <v>16</v>
      </c>
      <c r="K33" s="63" t="s">
        <v>17</v>
      </c>
      <c r="L33" s="65" t="s">
        <v>20</v>
      </c>
      <c r="M33" s="66"/>
      <c r="N33" s="43" t="s">
        <v>58</v>
      </c>
      <c r="O33" s="41" t="s">
        <v>45</v>
      </c>
    </row>
    <row r="34" spans="13:15" ht="15.75" thickBot="1">
      <c r="M34" s="49"/>
      <c r="N34" s="40" t="s">
        <v>59</v>
      </c>
      <c r="O34" s="41" t="s">
        <v>46</v>
      </c>
    </row>
    <row r="35" spans="1:15" ht="15.75" thickBot="1">
      <c r="A35" s="22" t="s">
        <v>21</v>
      </c>
      <c r="B35" s="17"/>
      <c r="C35" s="17"/>
      <c r="D35" s="17"/>
      <c r="E35" s="17" t="s">
        <v>88</v>
      </c>
      <c r="F35" s="17"/>
      <c r="G35" s="17"/>
      <c r="H35" s="17"/>
      <c r="I35" s="17"/>
      <c r="J35" s="17"/>
      <c r="K35" s="17"/>
      <c r="L35" s="18"/>
      <c r="N35" s="40" t="s">
        <v>60</v>
      </c>
      <c r="O35" s="41" t="s">
        <v>47</v>
      </c>
    </row>
    <row r="36" spans="1:15" ht="15">
      <c r="A36" s="49" t="s">
        <v>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N36" s="43" t="s">
        <v>61</v>
      </c>
      <c r="O36" s="41" t="s">
        <v>48</v>
      </c>
    </row>
    <row r="37" spans="1:15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N37" s="43" t="s">
        <v>62</v>
      </c>
      <c r="O37" s="41" t="s">
        <v>49</v>
      </c>
    </row>
    <row r="38" spans="11:12" ht="12.75">
      <c r="K38" s="50"/>
      <c r="L38" s="50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R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2" width="8.7109375" style="0" customWidth="1"/>
    <col min="13" max="13" width="4.7109375" style="0" customWidth="1"/>
  </cols>
  <sheetData>
    <row r="1" spans="1:14" ht="12.75">
      <c r="A1" s="1">
        <v>-138.25</v>
      </c>
      <c r="B1" s="19">
        <v>6.7E-06</v>
      </c>
      <c r="C1" s="19">
        <v>0.00136</v>
      </c>
      <c r="D1" s="32">
        <v>28630</v>
      </c>
      <c r="E1" s="4">
        <v>0</v>
      </c>
      <c r="F1" s="10">
        <v>494.21</v>
      </c>
      <c r="G1" s="10">
        <v>2.3056</v>
      </c>
      <c r="H1" s="10">
        <v>5.9702</v>
      </c>
      <c r="I1" s="10">
        <v>1.946</v>
      </c>
      <c r="J1" s="11">
        <v>0.0015800000000000002</v>
      </c>
      <c r="K1" s="10">
        <v>0.181</v>
      </c>
      <c r="L1" s="30">
        <f>(I1*1000)*J1/K1</f>
        <v>16.987182320441992</v>
      </c>
      <c r="N1" s="81" t="s">
        <v>84</v>
      </c>
    </row>
    <row r="2" spans="1:12" ht="12.75">
      <c r="A2" s="1">
        <v>-133.15</v>
      </c>
      <c r="B2" s="19">
        <v>1.7E-05</v>
      </c>
      <c r="C2" s="19">
        <v>0.001369</v>
      </c>
      <c r="D2" s="32">
        <v>11635</v>
      </c>
      <c r="E2" s="10">
        <v>9.95</v>
      </c>
      <c r="F2" s="10">
        <v>499.96</v>
      </c>
      <c r="G2" s="10">
        <v>2.3778</v>
      </c>
      <c r="H2" s="10">
        <v>5.8779</v>
      </c>
      <c r="I2" s="10">
        <v>1.953</v>
      </c>
      <c r="J2" s="11">
        <v>0.00144</v>
      </c>
      <c r="K2" s="10">
        <v>0.179</v>
      </c>
      <c r="L2" s="30">
        <f aca="true" t="shared" si="0" ref="L2:L30">(I2*1000)*J2/K2</f>
        <v>15.71128491620112</v>
      </c>
    </row>
    <row r="3" spans="1:12" ht="12.75">
      <c r="A3" s="1">
        <v>-123.15</v>
      </c>
      <c r="B3" s="19">
        <v>8.7E-05</v>
      </c>
      <c r="C3" s="19">
        <v>0.001387</v>
      </c>
      <c r="D3" s="32">
        <v>2470</v>
      </c>
      <c r="E3" s="10">
        <v>29.44</v>
      </c>
      <c r="F3" s="10">
        <v>511.39</v>
      </c>
      <c r="G3" s="10">
        <v>2.5121</v>
      </c>
      <c r="H3" s="10">
        <v>5.7251</v>
      </c>
      <c r="I3" s="10">
        <v>1.97</v>
      </c>
      <c r="J3" s="11">
        <v>0.0012000000000000001</v>
      </c>
      <c r="K3" s="10">
        <v>0.175</v>
      </c>
      <c r="L3" s="30">
        <f t="shared" si="0"/>
        <v>13.50857142857143</v>
      </c>
    </row>
    <row r="4" spans="1:14" ht="12.75">
      <c r="A4" s="1">
        <v>-113.15</v>
      </c>
      <c r="B4" s="19">
        <v>0.00035</v>
      </c>
      <c r="C4" s="19">
        <v>0.001405</v>
      </c>
      <c r="D4" s="32">
        <v>654</v>
      </c>
      <c r="E4" s="10">
        <v>49.1</v>
      </c>
      <c r="F4" s="10">
        <v>523.13</v>
      </c>
      <c r="G4" s="10">
        <v>2.6389</v>
      </c>
      <c r="H4" s="10">
        <v>5.6016</v>
      </c>
      <c r="I4" s="10">
        <v>1.985</v>
      </c>
      <c r="J4" s="11">
        <v>0.000994</v>
      </c>
      <c r="K4" s="10">
        <v>0.171</v>
      </c>
      <c r="L4" s="30">
        <f t="shared" si="0"/>
        <v>11.538538011695907</v>
      </c>
      <c r="N4" s="81" t="s">
        <v>82</v>
      </c>
    </row>
    <row r="5" spans="1:16" ht="12.75">
      <c r="A5" s="1">
        <v>-103.15</v>
      </c>
      <c r="B5" s="19">
        <v>0.00117</v>
      </c>
      <c r="C5" s="19">
        <v>0.001424</v>
      </c>
      <c r="D5" s="32">
        <v>207</v>
      </c>
      <c r="E5" s="10">
        <v>68.94</v>
      </c>
      <c r="F5" s="10">
        <v>535.16</v>
      </c>
      <c r="G5" s="10">
        <v>2.7592</v>
      </c>
      <c r="H5" s="10">
        <v>5.5017</v>
      </c>
      <c r="I5" s="10">
        <v>2.001</v>
      </c>
      <c r="J5" s="11">
        <v>0.000826</v>
      </c>
      <c r="K5" s="10">
        <v>0.167</v>
      </c>
      <c r="L5" s="30">
        <f t="shared" si="0"/>
        <v>9.897161676646707</v>
      </c>
      <c r="N5" s="40" t="s">
        <v>19</v>
      </c>
      <c r="O5" s="125">
        <v>80</v>
      </c>
      <c r="P5" s="41" t="s">
        <v>2</v>
      </c>
    </row>
    <row r="6" spans="1:15" ht="12.75">
      <c r="A6" s="1">
        <v>-93.15</v>
      </c>
      <c r="B6" s="19">
        <v>0.00337</v>
      </c>
      <c r="C6" s="19">
        <v>0.001443</v>
      </c>
      <c r="D6" s="10">
        <v>76.4</v>
      </c>
      <c r="E6" s="10">
        <v>88.97</v>
      </c>
      <c r="F6" s="10">
        <v>547.48</v>
      </c>
      <c r="G6" s="10">
        <v>2.8738</v>
      </c>
      <c r="H6" s="10">
        <v>5.4211</v>
      </c>
      <c r="I6" s="10">
        <v>2.018</v>
      </c>
      <c r="J6" s="11">
        <v>0.000687</v>
      </c>
      <c r="K6" s="10">
        <v>0.163</v>
      </c>
      <c r="L6" s="30">
        <f t="shared" si="0"/>
        <v>8.50531288343558</v>
      </c>
      <c r="O6" s="41"/>
    </row>
    <row r="7" spans="1:17" ht="12.75">
      <c r="A7" s="1">
        <v>-83.15</v>
      </c>
      <c r="B7" s="19">
        <v>0.00853</v>
      </c>
      <c r="C7" s="19">
        <v>0.001463</v>
      </c>
      <c r="D7" s="10">
        <v>31.8</v>
      </c>
      <c r="E7" s="10">
        <v>109.22</v>
      </c>
      <c r="F7" s="10">
        <v>560.07</v>
      </c>
      <c r="G7" s="10">
        <v>2.9835</v>
      </c>
      <c r="H7" s="10">
        <v>5.3564</v>
      </c>
      <c r="I7" s="10">
        <v>2.035</v>
      </c>
      <c r="J7" s="11">
        <v>0.000571</v>
      </c>
      <c r="K7" s="10">
        <v>0.16</v>
      </c>
      <c r="L7" s="30">
        <f t="shared" si="0"/>
        <v>7.26240625</v>
      </c>
      <c r="N7" s="81" t="s">
        <v>83</v>
      </c>
      <c r="O7" s="41"/>
      <c r="Q7" s="2"/>
    </row>
    <row r="8" spans="1:18" ht="12.75">
      <c r="A8" s="1">
        <v>-73.15</v>
      </c>
      <c r="B8" s="19">
        <v>0.0194</v>
      </c>
      <c r="C8" s="19">
        <v>0.001484</v>
      </c>
      <c r="D8" s="10">
        <v>14.7</v>
      </c>
      <c r="E8" s="10">
        <v>129.71</v>
      </c>
      <c r="F8" s="10">
        <v>572.93</v>
      </c>
      <c r="G8" s="10">
        <v>3.0887</v>
      </c>
      <c r="H8" s="10">
        <v>5.3048</v>
      </c>
      <c r="I8" s="10">
        <v>2.055</v>
      </c>
      <c r="J8" s="11">
        <v>0.00048300000000000003</v>
      </c>
      <c r="K8" s="10">
        <v>0.156</v>
      </c>
      <c r="L8" s="30">
        <f t="shared" si="0"/>
        <v>6.362596153846154</v>
      </c>
      <c r="N8" s="40" t="s">
        <v>50</v>
      </c>
      <c r="O8" s="119">
        <f>Butane_Saturated_Pressure_t(O5)</f>
        <v>10.170000076293945</v>
      </c>
      <c r="P8" s="41" t="s">
        <v>12</v>
      </c>
      <c r="Q8" s="2"/>
      <c r="R8" s="2"/>
    </row>
    <row r="9" spans="1:18" ht="15">
      <c r="A9" s="1">
        <v>-63.15</v>
      </c>
      <c r="B9" s="19">
        <v>0.0405</v>
      </c>
      <c r="C9" s="19">
        <v>0.001505</v>
      </c>
      <c r="D9" s="10">
        <v>7.39</v>
      </c>
      <c r="E9" s="10">
        <v>150.45</v>
      </c>
      <c r="F9" s="10">
        <v>586.06</v>
      </c>
      <c r="G9" s="10">
        <v>3.19</v>
      </c>
      <c r="H9" s="10">
        <v>5.2643</v>
      </c>
      <c r="I9" s="10">
        <v>2.077</v>
      </c>
      <c r="J9" s="11">
        <v>0.00041500000000000006</v>
      </c>
      <c r="K9" s="10">
        <v>0.152</v>
      </c>
      <c r="L9" s="30">
        <f t="shared" si="0"/>
        <v>5.670756578947369</v>
      </c>
      <c r="N9" s="40" t="s">
        <v>51</v>
      </c>
      <c r="O9" s="120">
        <f>Butane_Saturated_LiqVolEsp_t(O5)</f>
        <v>0.0020000000949949026</v>
      </c>
      <c r="P9" s="41" t="s">
        <v>13</v>
      </c>
      <c r="Q9" s="2"/>
      <c r="R9" s="2"/>
    </row>
    <row r="10" spans="1:18" ht="15">
      <c r="A10" s="1">
        <v>-53.15</v>
      </c>
      <c r="B10" s="19">
        <v>0.0781</v>
      </c>
      <c r="C10" s="19">
        <v>0.001528</v>
      </c>
      <c r="D10" s="9">
        <v>4</v>
      </c>
      <c r="E10" s="10">
        <v>171.49</v>
      </c>
      <c r="F10" s="10">
        <v>599.42</v>
      </c>
      <c r="G10" s="10">
        <v>3.2879</v>
      </c>
      <c r="H10" s="10">
        <v>5.2331</v>
      </c>
      <c r="I10" s="10">
        <v>2.101</v>
      </c>
      <c r="J10" s="11">
        <v>0.000361</v>
      </c>
      <c r="K10" s="10">
        <v>0.148</v>
      </c>
      <c r="L10" s="30">
        <f t="shared" si="0"/>
        <v>5.124736486486486</v>
      </c>
      <c r="N10" s="40" t="s">
        <v>64</v>
      </c>
      <c r="O10" s="131">
        <f>Butane_Saturated_GasEspVol_t(O5)</f>
        <v>0.03999999910593033</v>
      </c>
      <c r="P10" s="41" t="s">
        <v>13</v>
      </c>
      <c r="Q10" s="2"/>
      <c r="R10" s="2"/>
    </row>
    <row r="11" spans="1:18" ht="15">
      <c r="A11" s="1">
        <v>-43.15</v>
      </c>
      <c r="B11" s="10">
        <v>0.1411</v>
      </c>
      <c r="C11" s="19">
        <v>0.001551</v>
      </c>
      <c r="D11" s="10">
        <v>2.31</v>
      </c>
      <c r="E11" s="10">
        <v>192.83</v>
      </c>
      <c r="F11" s="10">
        <v>613.02</v>
      </c>
      <c r="G11" s="10">
        <v>3.3828</v>
      </c>
      <c r="H11" s="10">
        <v>5.2097</v>
      </c>
      <c r="I11" s="10">
        <v>2.128</v>
      </c>
      <c r="J11" s="11">
        <v>0.00031800000000000003</v>
      </c>
      <c r="K11" s="10">
        <v>0.144</v>
      </c>
      <c r="L11" s="30">
        <f t="shared" si="0"/>
        <v>4.6993333333333345</v>
      </c>
      <c r="N11" s="43" t="s">
        <v>52</v>
      </c>
      <c r="O11" s="121">
        <f>Butane_Saturated_LiqDensity_t(O5)</f>
        <v>500.5393371582031</v>
      </c>
      <c r="P11" s="41" t="s">
        <v>63</v>
      </c>
      <c r="Q11" s="2"/>
      <c r="R11" s="2"/>
    </row>
    <row r="12" spans="1:18" ht="15">
      <c r="A12" s="1">
        <v>-33.15</v>
      </c>
      <c r="B12" s="10">
        <v>0.2408</v>
      </c>
      <c r="C12" s="19">
        <v>0.001575</v>
      </c>
      <c r="D12" s="4">
        <v>1.4</v>
      </c>
      <c r="E12" s="10">
        <v>214.5</v>
      </c>
      <c r="F12" s="10">
        <v>626.83</v>
      </c>
      <c r="G12" s="10">
        <v>3.4749</v>
      </c>
      <c r="H12" s="10">
        <v>5.1929</v>
      </c>
      <c r="I12" s="10">
        <v>2.158</v>
      </c>
      <c r="J12" s="11">
        <v>0.000283</v>
      </c>
      <c r="K12" s="10">
        <v>0.14</v>
      </c>
      <c r="L12" s="30">
        <f t="shared" si="0"/>
        <v>4.362242857142856</v>
      </c>
      <c r="N12" s="43" t="s">
        <v>65</v>
      </c>
      <c r="O12" s="122">
        <f>Butane_Saturated_GasDensity_t(O5)</f>
        <v>25.025339126586914</v>
      </c>
      <c r="P12" s="41" t="s">
        <v>86</v>
      </c>
      <c r="Q12" s="2"/>
      <c r="R12" s="2"/>
    </row>
    <row r="13" spans="1:18" ht="15">
      <c r="A13" s="1">
        <v>-23.15</v>
      </c>
      <c r="B13" s="10">
        <v>0.3915</v>
      </c>
      <c r="C13" s="19">
        <v>0.001601</v>
      </c>
      <c r="D13" s="33">
        <v>0.893</v>
      </c>
      <c r="E13" s="10">
        <v>236.52</v>
      </c>
      <c r="F13" s="10">
        <v>640.82</v>
      </c>
      <c r="G13" s="10">
        <v>3.5647</v>
      </c>
      <c r="H13" s="10">
        <v>5.1818</v>
      </c>
      <c r="I13" s="10">
        <v>2.192</v>
      </c>
      <c r="J13" s="11">
        <v>0.000255</v>
      </c>
      <c r="K13" s="10">
        <v>0.136</v>
      </c>
      <c r="L13" s="30">
        <f t="shared" si="0"/>
        <v>4.109999999999999</v>
      </c>
      <c r="N13" s="40" t="s">
        <v>53</v>
      </c>
      <c r="O13" s="121">
        <f>Butane_Saturated_LiqEntalp_t(O5)</f>
        <v>491.71099853515625</v>
      </c>
      <c r="P13" s="41" t="s">
        <v>14</v>
      </c>
      <c r="Q13" s="2"/>
      <c r="R13" s="2"/>
    </row>
    <row r="14" spans="1:18" ht="15">
      <c r="A14" s="1">
        <v>-13.15</v>
      </c>
      <c r="B14" s="10">
        <v>0.61</v>
      </c>
      <c r="C14" s="19">
        <v>0.001628</v>
      </c>
      <c r="D14" s="33">
        <v>0.592</v>
      </c>
      <c r="E14" s="10">
        <v>258.92</v>
      </c>
      <c r="F14" s="10">
        <v>654.97</v>
      </c>
      <c r="G14" s="10">
        <v>3.6523</v>
      </c>
      <c r="H14" s="10">
        <v>5.1755</v>
      </c>
      <c r="I14" s="10">
        <v>2.231</v>
      </c>
      <c r="J14" s="11">
        <v>0.000231</v>
      </c>
      <c r="K14" s="10">
        <v>0.132</v>
      </c>
      <c r="L14" s="30">
        <f t="shared" si="0"/>
        <v>3.9042499999999993</v>
      </c>
      <c r="N14" s="40" t="s">
        <v>54</v>
      </c>
      <c r="O14" s="121">
        <f>Butane_Saturated_GasEntalp_t(O5)</f>
        <v>785.8250122070312</v>
      </c>
      <c r="P14" s="41" t="s">
        <v>14</v>
      </c>
      <c r="Q14" s="2"/>
      <c r="R14" s="2"/>
    </row>
    <row r="15" spans="1:18" ht="15">
      <c r="A15" s="1">
        <v>-3.1499999999999773</v>
      </c>
      <c r="B15" s="10">
        <v>0.9155</v>
      </c>
      <c r="C15" s="19">
        <v>0.001656</v>
      </c>
      <c r="D15" s="33">
        <v>0.406</v>
      </c>
      <c r="E15" s="10">
        <v>281.72</v>
      </c>
      <c r="F15" s="10">
        <v>669.24</v>
      </c>
      <c r="G15" s="10">
        <v>3.738</v>
      </c>
      <c r="H15" s="10">
        <v>5.1732</v>
      </c>
      <c r="I15" s="10">
        <v>2.274</v>
      </c>
      <c r="J15" s="11">
        <v>0.00021</v>
      </c>
      <c r="K15" s="10">
        <v>0.128</v>
      </c>
      <c r="L15" s="30">
        <f t="shared" si="0"/>
        <v>3.73078125</v>
      </c>
      <c r="N15" s="40" t="s">
        <v>55</v>
      </c>
      <c r="O15" s="122">
        <f>Butane_Saturated_LiqEntropy_t(O5)</f>
        <v>4.4070000648498535</v>
      </c>
      <c r="P15" s="41" t="s">
        <v>15</v>
      </c>
      <c r="Q15" s="2"/>
      <c r="R15" s="2"/>
    </row>
    <row r="16" spans="1:18" ht="15">
      <c r="A16" s="1">
        <v>6.850000000000023</v>
      </c>
      <c r="B16" s="10">
        <v>1.3297</v>
      </c>
      <c r="C16" s="19">
        <v>0.001686</v>
      </c>
      <c r="D16" s="33">
        <v>0.286</v>
      </c>
      <c r="E16" s="10">
        <v>309.94</v>
      </c>
      <c r="F16" s="10">
        <v>683.6</v>
      </c>
      <c r="G16" s="10">
        <v>3.822</v>
      </c>
      <c r="H16" s="10">
        <v>5.1744</v>
      </c>
      <c r="I16" s="10">
        <v>2.323</v>
      </c>
      <c r="J16" s="11">
        <v>0.000193</v>
      </c>
      <c r="K16" s="10">
        <v>0.124</v>
      </c>
      <c r="L16" s="30">
        <f t="shared" si="0"/>
        <v>3.6156370967741935</v>
      </c>
      <c r="N16" s="40" t="s">
        <v>56</v>
      </c>
      <c r="O16" s="122">
        <f>Butane_Saturated_GasEntropy_t(O5)</f>
        <v>5.239999771118164</v>
      </c>
      <c r="P16" s="41" t="s">
        <v>15</v>
      </c>
      <c r="Q16" s="2"/>
      <c r="R16" s="2"/>
    </row>
    <row r="17" spans="1:18" ht="15">
      <c r="A17" s="1">
        <v>16.85</v>
      </c>
      <c r="B17" s="10">
        <v>1.8765</v>
      </c>
      <c r="C17" s="19">
        <v>0.001718</v>
      </c>
      <c r="D17" s="33">
        <v>0.207</v>
      </c>
      <c r="E17" s="10">
        <v>328.62</v>
      </c>
      <c r="F17" s="10">
        <v>697.99</v>
      </c>
      <c r="G17" s="10">
        <v>3.9046</v>
      </c>
      <c r="H17" s="10">
        <v>5.1783</v>
      </c>
      <c r="I17" s="10">
        <v>2.377</v>
      </c>
      <c r="J17" s="11">
        <v>0.00017700000000000002</v>
      </c>
      <c r="K17" s="10">
        <v>0.12</v>
      </c>
      <c r="L17" s="30">
        <f t="shared" si="0"/>
        <v>3.5060750000000005</v>
      </c>
      <c r="N17" s="40" t="s">
        <v>57</v>
      </c>
      <c r="O17" s="122">
        <f>Butane_Saturated_LiqSpecHeat_t(O5)</f>
        <v>2.875</v>
      </c>
      <c r="P17" s="41" t="s">
        <v>15</v>
      </c>
      <c r="Q17" s="2"/>
      <c r="R17" s="2"/>
    </row>
    <row r="18" spans="1:18" ht="15">
      <c r="A18" s="1">
        <v>26.85</v>
      </c>
      <c r="B18" s="10">
        <v>2.5811</v>
      </c>
      <c r="C18" s="19">
        <v>0.001752</v>
      </c>
      <c r="D18" s="33">
        <v>0.1533</v>
      </c>
      <c r="E18" s="10">
        <v>352.77</v>
      </c>
      <c r="F18" s="10">
        <v>712.36</v>
      </c>
      <c r="G18" s="10">
        <v>3.986</v>
      </c>
      <c r="H18" s="10">
        <v>5.1846</v>
      </c>
      <c r="I18" s="10">
        <v>2.437</v>
      </c>
      <c r="J18" s="11">
        <v>0.000162</v>
      </c>
      <c r="K18" s="10">
        <v>0.116</v>
      </c>
      <c r="L18" s="30">
        <f t="shared" si="0"/>
        <v>3.4033965517241382</v>
      </c>
      <c r="N18" s="43" t="s">
        <v>58</v>
      </c>
      <c r="O18" s="134">
        <f>Butane_Saturated_LiqViscosityAbsolute_t(O5)</f>
        <v>9.385000157635659E-05</v>
      </c>
      <c r="P18" s="41" t="s">
        <v>16</v>
      </c>
      <c r="Q18" s="2"/>
      <c r="R18" s="2"/>
    </row>
    <row r="19" spans="1:18" ht="15">
      <c r="A19" s="1">
        <v>36.85</v>
      </c>
      <c r="B19" s="10">
        <v>3.4706</v>
      </c>
      <c r="C19" s="19">
        <v>0.00179</v>
      </c>
      <c r="D19" s="33">
        <v>0.1156</v>
      </c>
      <c r="E19" s="10">
        <v>377.46</v>
      </c>
      <c r="F19" s="10">
        <v>726.67</v>
      </c>
      <c r="G19" s="10">
        <v>4.0663</v>
      </c>
      <c r="H19" s="10">
        <v>5.1928</v>
      </c>
      <c r="I19" s="10">
        <v>2.503</v>
      </c>
      <c r="J19" s="11">
        <v>0.000147</v>
      </c>
      <c r="K19" s="10">
        <v>0.113</v>
      </c>
      <c r="L19" s="30">
        <f t="shared" si="0"/>
        <v>3.256115044247787</v>
      </c>
      <c r="N19" s="40" t="s">
        <v>59</v>
      </c>
      <c r="O19" s="142">
        <f>Butane_Saturated_LiqConductivity_t(O5)</f>
        <v>0.09600000083446503</v>
      </c>
      <c r="P19" s="41" t="s">
        <v>17</v>
      </c>
      <c r="Q19" s="2"/>
      <c r="R19" s="2"/>
    </row>
    <row r="20" spans="1:18" ht="15">
      <c r="A20" s="1">
        <v>46.85</v>
      </c>
      <c r="B20" s="10">
        <v>4.5731</v>
      </c>
      <c r="C20" s="19">
        <v>0.00183</v>
      </c>
      <c r="D20" s="33">
        <v>0.0885</v>
      </c>
      <c r="E20" s="10">
        <v>402.71</v>
      </c>
      <c r="F20" s="10">
        <v>740.84</v>
      </c>
      <c r="G20" s="10">
        <v>4.1458</v>
      </c>
      <c r="H20" s="10">
        <v>5.2025</v>
      </c>
      <c r="I20" s="10">
        <v>2.577</v>
      </c>
      <c r="J20" s="11">
        <v>0.000134</v>
      </c>
      <c r="K20" s="10">
        <v>0.109</v>
      </c>
      <c r="L20" s="30">
        <f t="shared" si="0"/>
        <v>3.1680550458715597</v>
      </c>
      <c r="N20" s="40" t="s">
        <v>60</v>
      </c>
      <c r="O20" s="142">
        <f>Butane_Saturated_LiqPrandtl_t(O5)</f>
        <v>2.815000057220459</v>
      </c>
      <c r="P20" s="41"/>
      <c r="Q20" s="2"/>
      <c r="R20" s="2"/>
    </row>
    <row r="21" spans="1:18" ht="15">
      <c r="A21" s="1">
        <v>56.85</v>
      </c>
      <c r="B21" s="10">
        <v>5.9179</v>
      </c>
      <c r="C21" s="19">
        <v>0.001874</v>
      </c>
      <c r="D21" s="33">
        <v>0.0687</v>
      </c>
      <c r="E21" s="10">
        <v>428.61</v>
      </c>
      <c r="F21" s="10">
        <v>754.8</v>
      </c>
      <c r="G21" s="10">
        <v>4.2248</v>
      </c>
      <c r="H21" s="10">
        <v>5.2132</v>
      </c>
      <c r="I21" s="10">
        <v>2.657</v>
      </c>
      <c r="J21" s="11">
        <v>0.000121</v>
      </c>
      <c r="K21" s="10">
        <v>0.105</v>
      </c>
      <c r="L21" s="30">
        <f t="shared" si="0"/>
        <v>3.06187619047619</v>
      </c>
      <c r="N21" s="43" t="s">
        <v>61</v>
      </c>
      <c r="O21" s="150">
        <f>Butane_Saturated_LiqViscosityKinematic_t(O5)</f>
        <v>1.8750000663203537E-07</v>
      </c>
      <c r="P21" s="41" t="s">
        <v>87</v>
      </c>
      <c r="Q21" s="2"/>
      <c r="R21" s="2"/>
    </row>
    <row r="22" spans="1:18" ht="15">
      <c r="A22" s="1">
        <v>66.85</v>
      </c>
      <c r="B22" s="10">
        <v>7.5354</v>
      </c>
      <c r="C22" s="19">
        <v>0.001923</v>
      </c>
      <c r="D22" s="33">
        <v>0.0539</v>
      </c>
      <c r="E22" s="10">
        <v>455.25</v>
      </c>
      <c r="F22" s="10">
        <v>768.49</v>
      </c>
      <c r="G22" s="10">
        <v>4.3035</v>
      </c>
      <c r="H22" s="10">
        <v>5.2248</v>
      </c>
      <c r="I22" s="10">
        <v>2.746</v>
      </c>
      <c r="J22" s="11">
        <v>0.00010800000000000001</v>
      </c>
      <c r="K22" s="10">
        <v>0.101</v>
      </c>
      <c r="L22" s="30">
        <f t="shared" si="0"/>
        <v>2.9363168316831687</v>
      </c>
      <c r="N22" s="43" t="s">
        <v>62</v>
      </c>
      <c r="O22" s="157">
        <f>Butane_Saturated_LiqThermalDiffus_t(O5)</f>
        <v>3.83199989073546E-07</v>
      </c>
      <c r="P22" s="41" t="s">
        <v>87</v>
      </c>
      <c r="Q22" s="2"/>
      <c r="R22" s="2"/>
    </row>
    <row r="23" spans="1:18" ht="12.75">
      <c r="A23" s="1">
        <v>76.85</v>
      </c>
      <c r="B23" s="10">
        <v>9.4573</v>
      </c>
      <c r="C23" s="19">
        <v>0.001978</v>
      </c>
      <c r="D23" s="33">
        <v>0.0427</v>
      </c>
      <c r="E23" s="10">
        <v>482.74</v>
      </c>
      <c r="F23" s="10">
        <v>781.79</v>
      </c>
      <c r="G23" s="10">
        <v>4.3822</v>
      </c>
      <c r="H23" s="10">
        <v>5.2367</v>
      </c>
      <c r="I23" s="10">
        <v>2.842</v>
      </c>
      <c r="J23" s="11">
        <v>9.7E-05</v>
      </c>
      <c r="K23" s="10">
        <v>0.097</v>
      </c>
      <c r="L23" s="30">
        <f t="shared" si="0"/>
        <v>2.8419999999999996</v>
      </c>
      <c r="N23" s="40"/>
      <c r="O23" s="40"/>
      <c r="P23" s="41"/>
      <c r="Q23" s="2"/>
      <c r="R23" s="2"/>
    </row>
    <row r="24" spans="1:18" ht="12.75">
      <c r="A24" s="1">
        <v>86.85</v>
      </c>
      <c r="B24" s="10">
        <v>11.72</v>
      </c>
      <c r="C24" s="19">
        <v>0.002041</v>
      </c>
      <c r="D24" s="33">
        <v>0.034</v>
      </c>
      <c r="E24" s="10">
        <v>511.22</v>
      </c>
      <c r="F24" s="10">
        <v>794.6</v>
      </c>
      <c r="G24" s="10">
        <v>4.4613</v>
      </c>
      <c r="H24" s="10">
        <v>5.2485</v>
      </c>
      <c r="I24" s="10">
        <v>2.947</v>
      </c>
      <c r="J24" s="11">
        <v>8.7E-05</v>
      </c>
      <c r="K24" s="10">
        <v>0.093</v>
      </c>
      <c r="L24" s="30">
        <f t="shared" si="0"/>
        <v>2.756870967741935</v>
      </c>
      <c r="R24" s="2"/>
    </row>
    <row r="25" spans="1:14" ht="12.75">
      <c r="A25" s="1">
        <v>96.85</v>
      </c>
      <c r="B25" s="10">
        <v>14.35</v>
      </c>
      <c r="C25" s="19">
        <v>0.002114</v>
      </c>
      <c r="D25" s="33">
        <v>0.0272</v>
      </c>
      <c r="E25" s="10">
        <v>540.88</v>
      </c>
      <c r="F25" s="10">
        <v>806.72</v>
      </c>
      <c r="G25" s="10">
        <v>4.5412</v>
      </c>
      <c r="H25" s="10">
        <v>5.2597</v>
      </c>
      <c r="I25" s="10">
        <v>3.062</v>
      </c>
      <c r="J25" s="11">
        <v>7.800000000000001E-05</v>
      </c>
      <c r="K25" s="10">
        <v>0.089</v>
      </c>
      <c r="L25" s="30">
        <f t="shared" si="0"/>
        <v>2.6835505617977535</v>
      </c>
      <c r="N25" s="81" t="s">
        <v>85</v>
      </c>
    </row>
    <row r="26" spans="1:18" ht="12.75">
      <c r="A26" s="1">
        <v>106.85</v>
      </c>
      <c r="B26" s="10">
        <v>17.4</v>
      </c>
      <c r="C26" s="19">
        <v>0.0022</v>
      </c>
      <c r="D26" s="33">
        <v>0.0218</v>
      </c>
      <c r="E26" s="10">
        <v>571.94</v>
      </c>
      <c r="F26" s="10">
        <v>817.86</v>
      </c>
      <c r="G26" s="10">
        <v>4.6225</v>
      </c>
      <c r="H26" s="10">
        <v>5.2696</v>
      </c>
      <c r="I26" s="10">
        <v>3.2</v>
      </c>
      <c r="J26" s="11">
        <v>6.9E-05</v>
      </c>
      <c r="K26" s="10">
        <v>0.085</v>
      </c>
      <c r="L26" s="30">
        <f t="shared" si="0"/>
        <v>2.597647058823529</v>
      </c>
      <c r="N26" s="40" t="s">
        <v>50</v>
      </c>
      <c r="O26" s="41" t="s">
        <v>68</v>
      </c>
      <c r="P26" s="41"/>
      <c r="Q26" s="2"/>
      <c r="R26" s="2"/>
    </row>
    <row r="27" spans="1:18" ht="15">
      <c r="A27" s="1">
        <v>116.85</v>
      </c>
      <c r="B27" s="10">
        <v>20.9</v>
      </c>
      <c r="C27" s="19">
        <v>0.002307</v>
      </c>
      <c r="D27" s="33">
        <v>0.0174</v>
      </c>
      <c r="E27" s="10">
        <v>604.76</v>
      </c>
      <c r="F27" s="10">
        <v>827.56</v>
      </c>
      <c r="G27" s="10">
        <v>4.7058</v>
      </c>
      <c r="H27" s="10">
        <v>5.2771</v>
      </c>
      <c r="I27" s="10">
        <v>3.34</v>
      </c>
      <c r="J27" s="11">
        <v>6.2E-05</v>
      </c>
      <c r="K27" s="10">
        <v>0.081</v>
      </c>
      <c r="L27" s="30">
        <f t="shared" si="0"/>
        <v>2.5565432098765433</v>
      </c>
      <c r="N27" s="40" t="s">
        <v>51</v>
      </c>
      <c r="O27" s="41" t="s">
        <v>69</v>
      </c>
      <c r="P27" s="41"/>
      <c r="Q27" s="2"/>
      <c r="R27" s="2"/>
    </row>
    <row r="28" spans="1:18" ht="15">
      <c r="A28" s="1">
        <v>126.85</v>
      </c>
      <c r="B28" s="10">
        <v>24.92</v>
      </c>
      <c r="C28" s="19">
        <v>0.002447</v>
      </c>
      <c r="D28" s="33">
        <v>0.0138</v>
      </c>
      <c r="E28" s="10">
        <v>639.85</v>
      </c>
      <c r="F28" s="10">
        <v>834.95</v>
      </c>
      <c r="G28" s="10">
        <v>4.7922</v>
      </c>
      <c r="H28" s="10">
        <v>5.28</v>
      </c>
      <c r="I28" s="10">
        <v>3.5</v>
      </c>
      <c r="J28" s="11">
        <v>5.500000000000001E-05</v>
      </c>
      <c r="K28" s="10">
        <v>0.077</v>
      </c>
      <c r="L28" s="30">
        <f t="shared" si="0"/>
        <v>2.5000000000000004</v>
      </c>
      <c r="N28" s="43" t="s">
        <v>52</v>
      </c>
      <c r="O28" s="41" t="s">
        <v>70</v>
      </c>
      <c r="P28" s="41"/>
      <c r="Q28" s="2"/>
      <c r="R28" s="2"/>
    </row>
    <row r="29" spans="1:18" ht="15">
      <c r="A29" s="1">
        <v>136.85</v>
      </c>
      <c r="B29" s="10">
        <v>29.54</v>
      </c>
      <c r="C29" s="19">
        <v>0.002652</v>
      </c>
      <c r="D29" s="33">
        <v>0.0106</v>
      </c>
      <c r="E29" s="10">
        <v>678.3</v>
      </c>
      <c r="F29" s="10">
        <v>838.1</v>
      </c>
      <c r="G29" s="10">
        <v>4.8842</v>
      </c>
      <c r="H29" s="10">
        <v>5.274</v>
      </c>
      <c r="I29" s="10">
        <v>3.69</v>
      </c>
      <c r="J29" s="11">
        <v>4.9E-05</v>
      </c>
      <c r="K29" s="10">
        <v>0.074</v>
      </c>
      <c r="L29" s="30">
        <f t="shared" si="0"/>
        <v>2.4433783783783785</v>
      </c>
      <c r="N29" s="43" t="s">
        <v>67</v>
      </c>
      <c r="O29" s="41" t="s">
        <v>71</v>
      </c>
      <c r="P29" s="41"/>
      <c r="Q29" s="2"/>
      <c r="R29" s="2"/>
    </row>
    <row r="30" spans="1:18" ht="15">
      <c r="A30" s="1">
        <v>146.85</v>
      </c>
      <c r="B30" s="10">
        <v>34.86</v>
      </c>
      <c r="C30" s="19">
        <v>0.003048</v>
      </c>
      <c r="D30" s="33">
        <v>0.0075</v>
      </c>
      <c r="E30" s="10">
        <v>723.89</v>
      </c>
      <c r="F30" s="10">
        <v>830.34</v>
      </c>
      <c r="G30" s="10">
        <v>4.9903</v>
      </c>
      <c r="H30" s="10">
        <v>5.2437</v>
      </c>
      <c r="I30" s="10">
        <v>3.84</v>
      </c>
      <c r="J30" s="11">
        <v>4.4000000000000006E-05</v>
      </c>
      <c r="K30" s="10">
        <v>0.072</v>
      </c>
      <c r="L30" s="30">
        <f t="shared" si="0"/>
        <v>2.346666666666667</v>
      </c>
      <c r="N30" s="40" t="s">
        <v>53</v>
      </c>
      <c r="O30" s="41" t="s">
        <v>72</v>
      </c>
      <c r="P30" s="41"/>
      <c r="Q30" s="2"/>
      <c r="R30" s="2"/>
    </row>
    <row r="31" spans="1:18" ht="15.75" thickBot="1">
      <c r="A31" s="1">
        <v>152.05</v>
      </c>
      <c r="B31" s="16">
        <v>37.96</v>
      </c>
      <c r="C31" s="34">
        <v>0.004405</v>
      </c>
      <c r="D31" s="35">
        <v>0.0044</v>
      </c>
      <c r="E31" s="16">
        <v>783.5</v>
      </c>
      <c r="F31" s="16">
        <v>783.5</v>
      </c>
      <c r="G31" s="16">
        <v>5.129</v>
      </c>
      <c r="H31" s="16">
        <v>5.129</v>
      </c>
      <c r="I31" s="16" t="s">
        <v>0</v>
      </c>
      <c r="J31" s="13" t="s">
        <v>0</v>
      </c>
      <c r="K31" s="13"/>
      <c r="L31" s="8"/>
      <c r="N31" s="40" t="s">
        <v>54</v>
      </c>
      <c r="O31" s="41" t="s">
        <v>73</v>
      </c>
      <c r="P31" s="41"/>
      <c r="Q31" s="2"/>
      <c r="R31" s="2"/>
    </row>
    <row r="32" spans="14:18" ht="15">
      <c r="N32" s="40" t="s">
        <v>55</v>
      </c>
      <c r="O32" s="41" t="s">
        <v>74</v>
      </c>
      <c r="P32" s="41"/>
      <c r="Q32" s="2"/>
      <c r="R32" s="2"/>
    </row>
    <row r="33" spans="1:18" ht="15">
      <c r="A33" s="54">
        <v>1</v>
      </c>
      <c r="B33" s="54">
        <v>2</v>
      </c>
      <c r="C33" s="54">
        <v>3</v>
      </c>
      <c r="D33" s="54">
        <v>4</v>
      </c>
      <c r="E33" s="54">
        <v>5</v>
      </c>
      <c r="F33" s="54">
        <v>6</v>
      </c>
      <c r="G33" s="54">
        <v>7</v>
      </c>
      <c r="H33" s="54">
        <v>8</v>
      </c>
      <c r="I33" s="54">
        <v>9</v>
      </c>
      <c r="J33" s="54">
        <v>10</v>
      </c>
      <c r="K33" s="54">
        <v>11</v>
      </c>
      <c r="L33" s="54">
        <v>12</v>
      </c>
      <c r="N33" s="40" t="s">
        <v>56</v>
      </c>
      <c r="O33" s="41" t="s">
        <v>75</v>
      </c>
      <c r="P33" s="39"/>
      <c r="Q33" s="2"/>
      <c r="R33" s="2"/>
    </row>
    <row r="34" spans="14:18" ht="15.75" thickBot="1">
      <c r="N34" s="40" t="s">
        <v>57</v>
      </c>
      <c r="O34" s="41" t="s">
        <v>76</v>
      </c>
      <c r="P34" s="41"/>
      <c r="Q34" s="2"/>
      <c r="R34" s="2"/>
    </row>
    <row r="35" spans="1:18" ht="15">
      <c r="A35" s="14" t="s">
        <v>35</v>
      </c>
      <c r="B35" s="15" t="s">
        <v>3</v>
      </c>
      <c r="C35" s="15" t="s">
        <v>23</v>
      </c>
      <c r="D35" s="15" t="s">
        <v>24</v>
      </c>
      <c r="E35" s="15" t="s">
        <v>25</v>
      </c>
      <c r="F35" s="15" t="s">
        <v>26</v>
      </c>
      <c r="G35" s="15" t="s">
        <v>27</v>
      </c>
      <c r="H35" s="15" t="s">
        <v>28</v>
      </c>
      <c r="I35" s="15" t="s">
        <v>29</v>
      </c>
      <c r="J35" s="31" t="s">
        <v>30</v>
      </c>
      <c r="K35" s="15" t="s">
        <v>31</v>
      </c>
      <c r="L35" s="28" t="s">
        <v>1</v>
      </c>
      <c r="N35" s="43" t="s">
        <v>58</v>
      </c>
      <c r="O35" s="41" t="s">
        <v>77</v>
      </c>
      <c r="P35" s="41"/>
      <c r="Q35" s="2"/>
      <c r="R35" s="2"/>
    </row>
    <row r="36" spans="1:18" ht="15">
      <c r="A36" s="12" t="s">
        <v>2</v>
      </c>
      <c r="B36" s="10" t="s">
        <v>12</v>
      </c>
      <c r="C36" s="10" t="s">
        <v>32</v>
      </c>
      <c r="D36" s="10" t="s">
        <v>32</v>
      </c>
      <c r="E36" s="10" t="s">
        <v>14</v>
      </c>
      <c r="F36" s="10" t="s">
        <v>14</v>
      </c>
      <c r="G36" s="10" t="s">
        <v>33</v>
      </c>
      <c r="H36" s="10" t="s">
        <v>33</v>
      </c>
      <c r="I36" s="10" t="s">
        <v>33</v>
      </c>
      <c r="J36" s="10" t="s">
        <v>16</v>
      </c>
      <c r="K36" s="10" t="s">
        <v>34</v>
      </c>
      <c r="L36" s="29" t="s">
        <v>20</v>
      </c>
      <c r="N36" s="40" t="s">
        <v>59</v>
      </c>
      <c r="O36" s="41" t="s">
        <v>78</v>
      </c>
      <c r="P36" s="41"/>
      <c r="Q36" s="2"/>
      <c r="R36" s="2"/>
    </row>
    <row r="37" spans="14:18" ht="15.75" thickBot="1">
      <c r="N37" s="40" t="s">
        <v>60</v>
      </c>
      <c r="O37" s="41" t="s">
        <v>79</v>
      </c>
      <c r="P37" s="41"/>
      <c r="Q37" s="2"/>
      <c r="R37" s="2"/>
    </row>
    <row r="38" spans="1:18" ht="15.75" thickBot="1">
      <c r="A38" s="22" t="s">
        <v>22</v>
      </c>
      <c r="B38" s="17"/>
      <c r="C38" s="17"/>
      <c r="D38" s="17"/>
      <c r="E38" s="17" t="s">
        <v>88</v>
      </c>
      <c r="F38" s="17"/>
      <c r="G38" s="17"/>
      <c r="H38" s="17"/>
      <c r="I38" s="17"/>
      <c r="J38" s="17"/>
      <c r="K38" s="17"/>
      <c r="L38" s="18"/>
      <c r="N38" s="43" t="s">
        <v>61</v>
      </c>
      <c r="O38" s="41" t="s">
        <v>80</v>
      </c>
      <c r="P38" s="41"/>
      <c r="Q38" s="2"/>
      <c r="R38" s="2"/>
    </row>
    <row r="39" spans="1:17" ht="15">
      <c r="A39" s="36" t="s">
        <v>0</v>
      </c>
      <c r="N39" s="43" t="s">
        <v>62</v>
      </c>
      <c r="O39" s="41" t="s">
        <v>81</v>
      </c>
      <c r="P39" s="41"/>
      <c r="Q39" s="2"/>
    </row>
    <row r="42" spans="1:12" ht="12.75">
      <c r="A42" s="1">
        <v>86.85</v>
      </c>
      <c r="B42" s="10">
        <v>11.72</v>
      </c>
      <c r="C42" s="19">
        <v>0.002041</v>
      </c>
      <c r="D42" s="33">
        <v>0.034</v>
      </c>
      <c r="E42" s="10">
        <v>511.22</v>
      </c>
      <c r="F42" s="10">
        <v>794.6</v>
      </c>
      <c r="G42" s="10">
        <v>4.4613</v>
      </c>
      <c r="H42" s="10">
        <v>5.2485</v>
      </c>
      <c r="I42" s="10">
        <v>2.947</v>
      </c>
      <c r="J42" s="11">
        <v>8.7E-05</v>
      </c>
      <c r="K42" s="10">
        <v>0.093</v>
      </c>
      <c r="L42" s="30">
        <f>(I42*1000)*J42/K42</f>
        <v>2.756870967741935</v>
      </c>
    </row>
    <row r="43" spans="1:12" ht="12.75">
      <c r="A43" s="37">
        <v>90</v>
      </c>
      <c r="B43" s="21">
        <f aca="true" t="shared" si="1" ref="B43:L43">B42+(B$44-B$42)/($A$44-$A$42)*($A$43-$A$42)</f>
        <v>12.548450000000003</v>
      </c>
      <c r="C43" s="51">
        <f t="shared" si="1"/>
        <v>0.002063995</v>
      </c>
      <c r="D43" s="21">
        <f t="shared" si="1"/>
        <v>0.031858</v>
      </c>
      <c r="E43" s="21">
        <f t="shared" si="1"/>
        <v>520.5629</v>
      </c>
      <c r="F43" s="21">
        <f t="shared" si="1"/>
        <v>798.4178</v>
      </c>
      <c r="G43" s="21">
        <f t="shared" si="1"/>
        <v>4.4864685</v>
      </c>
      <c r="H43" s="21">
        <f t="shared" si="1"/>
        <v>5.252028</v>
      </c>
      <c r="I43" s="21">
        <f t="shared" si="1"/>
        <v>2.983225</v>
      </c>
      <c r="J43" s="21">
        <f t="shared" si="1"/>
        <v>8.4165E-05</v>
      </c>
      <c r="K43" s="21">
        <f t="shared" si="1"/>
        <v>0.09174</v>
      </c>
      <c r="L43" s="21">
        <f t="shared" si="1"/>
        <v>2.733775039869518</v>
      </c>
    </row>
    <row r="44" spans="1:12" ht="12.75">
      <c r="A44" s="1">
        <v>96.85</v>
      </c>
      <c r="B44" s="10">
        <v>14.35</v>
      </c>
      <c r="C44" s="19">
        <v>0.002114</v>
      </c>
      <c r="D44" s="33">
        <v>0.0272</v>
      </c>
      <c r="E44" s="10">
        <v>540.88</v>
      </c>
      <c r="F44" s="10">
        <v>806.72</v>
      </c>
      <c r="G44" s="10">
        <v>4.5412</v>
      </c>
      <c r="H44" s="10">
        <v>5.2597</v>
      </c>
      <c r="I44" s="10">
        <v>3.062</v>
      </c>
      <c r="J44" s="11">
        <v>7.800000000000001E-05</v>
      </c>
      <c r="K44" s="10">
        <v>0.089</v>
      </c>
      <c r="L44" s="30">
        <f>(I44*1000)*J44/K44</f>
        <v>2.6835505617977535</v>
      </c>
    </row>
    <row r="47" spans="1:12" ht="12.75">
      <c r="A47">
        <v>90</v>
      </c>
      <c r="B47">
        <v>12.548450000000003</v>
      </c>
      <c r="C47">
        <v>0.002063995</v>
      </c>
      <c r="D47">
        <v>0.031858</v>
      </c>
      <c r="E47">
        <v>520.5629</v>
      </c>
      <c r="F47">
        <v>798.4178</v>
      </c>
      <c r="G47">
        <v>4.4864685</v>
      </c>
      <c r="H47">
        <v>5.252028</v>
      </c>
      <c r="I47">
        <v>2.983225</v>
      </c>
      <c r="J47">
        <v>8.4165E-05</v>
      </c>
      <c r="K47">
        <v>0.09174</v>
      </c>
      <c r="L47">
        <v>2.733775039869518</v>
      </c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"/>
  <dimension ref="A1:M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spans="1:13" ht="12.75">
      <c r="A1" s="66"/>
      <c r="B1" s="71"/>
      <c r="C1" s="68"/>
      <c r="D1" s="71"/>
      <c r="E1" s="66"/>
      <c r="F1" s="66"/>
      <c r="G1" s="66"/>
      <c r="H1" s="66"/>
      <c r="I1" s="69"/>
      <c r="J1" s="66"/>
      <c r="K1" s="66"/>
      <c r="L1" s="70"/>
      <c r="M1" s="55"/>
    </row>
    <row r="2" spans="1:13" ht="12.75">
      <c r="A2" s="66"/>
      <c r="B2" s="71"/>
      <c r="C2" s="68"/>
      <c r="D2" s="71"/>
      <c r="E2" s="66"/>
      <c r="F2" s="66"/>
      <c r="G2" s="66"/>
      <c r="H2" s="66"/>
      <c r="I2" s="69"/>
      <c r="J2" s="66"/>
      <c r="K2" s="66"/>
      <c r="L2" s="70"/>
      <c r="M2" s="55"/>
    </row>
    <row r="3" spans="1:13" ht="12.75">
      <c r="A3" s="3" t="s">
        <v>88</v>
      </c>
      <c r="B3" s="83" t="s">
        <v>89</v>
      </c>
      <c r="C3" s="73"/>
      <c r="D3" s="72"/>
      <c r="E3" s="3"/>
      <c r="F3" s="3"/>
      <c r="G3" s="3"/>
      <c r="H3" s="3"/>
      <c r="I3" s="3"/>
      <c r="J3" s="3"/>
      <c r="K3" s="3"/>
      <c r="M3" s="55"/>
    </row>
    <row r="4" spans="2:13" ht="12.75">
      <c r="B4" s="84" t="s">
        <v>90</v>
      </c>
      <c r="M4" s="55"/>
    </row>
    <row r="5" spans="2:13" ht="12.75">
      <c r="B5" s="84" t="s">
        <v>91</v>
      </c>
      <c r="M5" s="55"/>
    </row>
    <row r="6" spans="2:13" ht="12.75">
      <c r="B6" s="84" t="s">
        <v>92</v>
      </c>
      <c r="M6" s="55"/>
    </row>
    <row r="7" spans="1:13" ht="12.75">
      <c r="A7" s="55"/>
      <c r="B7" s="84" t="s">
        <v>93</v>
      </c>
      <c r="C7" s="55"/>
      <c r="D7" s="55"/>
      <c r="E7" s="55"/>
      <c r="F7" s="55"/>
      <c r="G7" s="55"/>
      <c r="H7" s="55"/>
      <c r="I7" s="55"/>
      <c r="J7" s="56"/>
      <c r="K7" s="55"/>
      <c r="L7" s="54"/>
      <c r="M7" s="55"/>
    </row>
    <row r="8" spans="1:13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4"/>
      <c r="M8" s="55"/>
    </row>
    <row r="9" spans="1:13" ht="12.75">
      <c r="A9" s="55"/>
      <c r="B9" s="74"/>
      <c r="C9" s="74"/>
      <c r="D9" s="75"/>
      <c r="E9" s="76"/>
      <c r="F9" s="55"/>
      <c r="G9" s="55"/>
      <c r="H9" s="55"/>
      <c r="I9" s="55"/>
      <c r="K9" s="55"/>
      <c r="L9" s="70"/>
      <c r="M9" s="55"/>
    </row>
    <row r="10" spans="1:13" ht="12.75">
      <c r="A10" s="55"/>
      <c r="B10" s="74"/>
      <c r="C10" s="74"/>
      <c r="D10" s="75"/>
      <c r="E10" s="55"/>
      <c r="F10" s="55"/>
      <c r="G10" s="55"/>
      <c r="H10" s="55"/>
      <c r="I10" s="55"/>
      <c r="K10" s="55"/>
      <c r="L10" s="70"/>
      <c r="M10" s="55"/>
    </row>
    <row r="11" spans="1:13" ht="12.75">
      <c r="A11" s="55"/>
      <c r="B11" s="74"/>
      <c r="C11" s="74"/>
      <c r="D11" s="75"/>
      <c r="E11" s="55"/>
      <c r="F11" s="55"/>
      <c r="G11" s="55"/>
      <c r="H11" s="55"/>
      <c r="I11" s="55"/>
      <c r="K11" s="55"/>
      <c r="L11" s="70"/>
      <c r="M11" s="55"/>
    </row>
    <row r="12" spans="1:13" ht="12.75">
      <c r="A12" s="55"/>
      <c r="B12" s="74"/>
      <c r="C12" s="74"/>
      <c r="D12" s="75"/>
      <c r="E12" s="55"/>
      <c r="F12" s="55"/>
      <c r="G12" s="55"/>
      <c r="H12" s="55"/>
      <c r="I12" s="55"/>
      <c r="K12" s="55"/>
      <c r="L12" s="70"/>
      <c r="M12" s="55"/>
    </row>
    <row r="13" spans="1:13" ht="12.75">
      <c r="A13" s="55"/>
      <c r="B13" s="74"/>
      <c r="C13" s="74"/>
      <c r="D13" s="75"/>
      <c r="E13" s="55"/>
      <c r="F13" s="55"/>
      <c r="G13" s="55"/>
      <c r="H13" s="55"/>
      <c r="I13" s="55"/>
      <c r="K13" s="55"/>
      <c r="L13" s="70"/>
      <c r="M13" s="55"/>
    </row>
    <row r="14" spans="1:13" ht="12.75">
      <c r="A14" s="55"/>
      <c r="B14" s="74"/>
      <c r="C14" s="74"/>
      <c r="D14" s="55"/>
      <c r="E14" s="55"/>
      <c r="F14" s="55"/>
      <c r="G14" s="55"/>
      <c r="H14" s="55"/>
      <c r="I14" s="55"/>
      <c r="K14" s="55"/>
      <c r="L14" s="70"/>
      <c r="M14" s="55"/>
    </row>
    <row r="15" spans="1:13" ht="12.75">
      <c r="A15" s="55"/>
      <c r="B15" s="74"/>
      <c r="C15" s="74"/>
      <c r="D15" s="55"/>
      <c r="E15" s="55"/>
      <c r="F15" s="55"/>
      <c r="G15" s="55"/>
      <c r="H15" s="55"/>
      <c r="I15" s="55"/>
      <c r="K15" s="55"/>
      <c r="L15" s="70"/>
      <c r="M15" s="55"/>
    </row>
    <row r="16" spans="1:13" ht="12.75">
      <c r="A16" s="55"/>
      <c r="B16" s="74"/>
      <c r="C16" s="74"/>
      <c r="D16" s="55"/>
      <c r="E16" s="55"/>
      <c r="F16" s="55"/>
      <c r="G16" s="55"/>
      <c r="H16" s="55"/>
      <c r="I16" s="55"/>
      <c r="K16" s="55"/>
      <c r="L16" s="70"/>
      <c r="M16" s="55"/>
    </row>
    <row r="17" spans="1:13" ht="12.75">
      <c r="A17" s="55"/>
      <c r="B17" s="74"/>
      <c r="C17" s="74"/>
      <c r="D17" s="55"/>
      <c r="E17" s="55"/>
      <c r="F17" s="55"/>
      <c r="G17" s="55"/>
      <c r="H17" s="55"/>
      <c r="I17" s="55"/>
      <c r="K17" s="55"/>
      <c r="L17" s="70"/>
      <c r="M17" s="55"/>
    </row>
    <row r="18" spans="1:13" ht="12.75">
      <c r="A18" s="55"/>
      <c r="B18" s="74"/>
      <c r="C18" s="74"/>
      <c r="D18" s="70"/>
      <c r="E18" s="55"/>
      <c r="F18" s="55"/>
      <c r="G18" s="55"/>
      <c r="H18" s="55"/>
      <c r="I18" s="55"/>
      <c r="K18" s="55"/>
      <c r="L18" s="70"/>
      <c r="M18" s="55"/>
    </row>
    <row r="19" spans="1:13" ht="12.75">
      <c r="A19" s="55"/>
      <c r="B19" s="55"/>
      <c r="C19" s="74"/>
      <c r="D19" s="55"/>
      <c r="E19" s="55"/>
      <c r="F19" s="55"/>
      <c r="G19" s="55"/>
      <c r="H19" s="55"/>
      <c r="I19" s="55"/>
      <c r="K19" s="55"/>
      <c r="L19" s="70"/>
      <c r="M19" s="55"/>
    </row>
    <row r="20" spans="1:13" ht="12.75">
      <c r="A20" s="55"/>
      <c r="B20" s="55"/>
      <c r="C20" s="74"/>
      <c r="D20" s="76"/>
      <c r="E20" s="55"/>
      <c r="F20" s="55"/>
      <c r="G20" s="55"/>
      <c r="H20" s="55"/>
      <c r="I20" s="55"/>
      <c r="K20" s="55"/>
      <c r="L20" s="70"/>
      <c r="M20" s="55"/>
    </row>
    <row r="21" spans="1:13" ht="12.75">
      <c r="A21" s="55"/>
      <c r="B21" s="55"/>
      <c r="C21" s="74"/>
      <c r="D21" s="77"/>
      <c r="E21" s="55"/>
      <c r="F21" s="55"/>
      <c r="G21" s="55"/>
      <c r="H21" s="55"/>
      <c r="I21" s="55"/>
      <c r="K21" s="55"/>
      <c r="L21" s="70"/>
      <c r="M21" s="55"/>
    </row>
    <row r="22" spans="1:13" ht="12.75">
      <c r="A22" s="55"/>
      <c r="B22" s="55"/>
      <c r="C22" s="74"/>
      <c r="D22" s="77"/>
      <c r="E22" s="55"/>
      <c r="F22" s="55"/>
      <c r="G22" s="55"/>
      <c r="H22" s="55"/>
      <c r="I22" s="55"/>
      <c r="K22" s="55"/>
      <c r="L22" s="70"/>
      <c r="M22" s="55"/>
    </row>
    <row r="23" spans="1:13" ht="12.75">
      <c r="A23" s="55"/>
      <c r="B23" s="55"/>
      <c r="C23" s="74"/>
      <c r="D23" s="77"/>
      <c r="E23" s="55"/>
      <c r="F23" s="55"/>
      <c r="G23" s="55"/>
      <c r="H23" s="55"/>
      <c r="I23" s="55"/>
      <c r="K23" s="55"/>
      <c r="L23" s="70"/>
      <c r="M23" s="55"/>
    </row>
    <row r="24" spans="1:13" ht="12.75">
      <c r="A24" s="55"/>
      <c r="B24" s="55"/>
      <c r="C24" s="74"/>
      <c r="D24" s="77"/>
      <c r="E24" s="55"/>
      <c r="F24" s="55"/>
      <c r="G24" s="55"/>
      <c r="H24" s="55"/>
      <c r="I24" s="55"/>
      <c r="K24" s="55"/>
      <c r="L24" s="70"/>
      <c r="M24" s="55"/>
    </row>
    <row r="25" spans="1:13" ht="12.75">
      <c r="A25" s="55"/>
      <c r="B25" s="55"/>
      <c r="C25" s="74"/>
      <c r="D25" s="77"/>
      <c r="E25" s="55"/>
      <c r="F25" s="55"/>
      <c r="G25" s="55"/>
      <c r="H25" s="55"/>
      <c r="I25" s="55"/>
      <c r="K25" s="55"/>
      <c r="L25" s="70"/>
      <c r="M25" s="55"/>
    </row>
    <row r="26" spans="1:13" ht="12.75">
      <c r="A26" s="55"/>
      <c r="B26" s="55"/>
      <c r="C26" s="74"/>
      <c r="D26" s="77"/>
      <c r="E26" s="55"/>
      <c r="F26" s="55"/>
      <c r="G26" s="55"/>
      <c r="H26" s="55"/>
      <c r="I26" s="55"/>
      <c r="K26" s="55"/>
      <c r="L26" s="70"/>
      <c r="M26" s="55"/>
    </row>
    <row r="27" spans="1:13" ht="12.75">
      <c r="A27" s="55"/>
      <c r="B27" s="55"/>
      <c r="C27" s="74"/>
      <c r="D27" s="77"/>
      <c r="E27" s="55"/>
      <c r="F27" s="55"/>
      <c r="G27" s="55"/>
      <c r="H27" s="55"/>
      <c r="I27" s="55"/>
      <c r="K27" s="55"/>
      <c r="L27" s="70"/>
      <c r="M27" s="55"/>
    </row>
    <row r="28" spans="1:13" ht="12.75">
      <c r="A28" s="55"/>
      <c r="B28" s="55"/>
      <c r="C28" s="74"/>
      <c r="D28" s="77"/>
      <c r="E28" s="55"/>
      <c r="F28" s="55"/>
      <c r="G28" s="55"/>
      <c r="H28" s="55"/>
      <c r="I28" s="55"/>
      <c r="K28" s="55"/>
      <c r="L28" s="70"/>
      <c r="M28" s="55"/>
    </row>
    <row r="29" spans="1:13" ht="12.75">
      <c r="A29" s="55"/>
      <c r="B29" s="55"/>
      <c r="C29" s="74"/>
      <c r="D29" s="77"/>
      <c r="E29" s="55"/>
      <c r="F29" s="55"/>
      <c r="G29" s="55"/>
      <c r="H29" s="55"/>
      <c r="I29" s="55"/>
      <c r="K29" s="55"/>
      <c r="L29" s="70"/>
      <c r="M29" s="55"/>
    </row>
    <row r="30" spans="1:13" ht="12.75">
      <c r="A30" s="55"/>
      <c r="B30" s="55"/>
      <c r="C30" s="74"/>
      <c r="D30" s="77"/>
      <c r="E30" s="55"/>
      <c r="F30" s="55"/>
      <c r="G30" s="55"/>
      <c r="H30" s="55"/>
      <c r="I30" s="55"/>
      <c r="K30" s="55"/>
      <c r="L30" s="70"/>
      <c r="M30" s="55"/>
    </row>
    <row r="31" spans="1:13" ht="12.75">
      <c r="A31" s="55"/>
      <c r="B31" s="55"/>
      <c r="C31" s="74"/>
      <c r="D31" s="77"/>
      <c r="E31" s="55"/>
      <c r="F31" s="55"/>
      <c r="G31" s="55"/>
      <c r="H31" s="55"/>
      <c r="I31" s="55"/>
      <c r="K31" s="55"/>
      <c r="L31" s="70"/>
      <c r="M31" s="55"/>
    </row>
    <row r="32" spans="1:13" ht="12.75">
      <c r="A32" s="55"/>
      <c r="B32" s="55"/>
      <c r="C32" s="74"/>
      <c r="D32" s="77"/>
      <c r="E32" s="55"/>
      <c r="F32" s="55"/>
      <c r="G32" s="55"/>
      <c r="H32" s="55"/>
      <c r="I32" s="55"/>
      <c r="K32" s="55"/>
      <c r="L32" s="70"/>
      <c r="M32" s="55"/>
    </row>
    <row r="33" spans="1:13" ht="12.75">
      <c r="A33" s="55"/>
      <c r="B33" s="55"/>
      <c r="C33" s="74"/>
      <c r="D33" s="77"/>
      <c r="E33" s="55"/>
      <c r="F33" s="55"/>
      <c r="G33" s="55"/>
      <c r="H33" s="55"/>
      <c r="I33" s="55"/>
      <c r="K33" s="55"/>
      <c r="L33" s="70"/>
      <c r="M33" s="55"/>
    </row>
    <row r="34" spans="1:13" ht="12.75">
      <c r="A34" s="55"/>
      <c r="B34" s="55"/>
      <c r="C34" s="74"/>
      <c r="D34" s="77"/>
      <c r="E34" s="55"/>
      <c r="F34" s="55"/>
      <c r="G34" s="55"/>
      <c r="H34" s="55"/>
      <c r="I34" s="55"/>
      <c r="K34" s="55"/>
      <c r="L34" s="70"/>
      <c r="M34" s="55"/>
    </row>
    <row r="35" spans="1:13" ht="12.75">
      <c r="A35" s="55"/>
      <c r="B35" s="55"/>
      <c r="C35" s="74"/>
      <c r="D35" s="77"/>
      <c r="E35" s="55"/>
      <c r="F35" s="55"/>
      <c r="G35" s="55"/>
      <c r="H35" s="55"/>
      <c r="I35" s="55"/>
      <c r="K35" s="55"/>
      <c r="L35" s="70"/>
      <c r="M35" s="55"/>
    </row>
    <row r="36" spans="1:13" ht="12.75">
      <c r="A36" s="55"/>
      <c r="B36" s="55"/>
      <c r="C36" s="74"/>
      <c r="D36" s="77"/>
      <c r="E36" s="55"/>
      <c r="F36" s="55"/>
      <c r="G36" s="55"/>
      <c r="H36" s="55"/>
      <c r="I36" s="55"/>
      <c r="K36" s="55"/>
      <c r="L36" s="70"/>
      <c r="M36" s="55"/>
    </row>
    <row r="37" spans="3:10" ht="12.75">
      <c r="C37" s="3"/>
      <c r="D37" s="3"/>
      <c r="E37" s="3"/>
      <c r="H37" s="3"/>
      <c r="I37" s="70"/>
      <c r="J37" s="55"/>
    </row>
    <row r="38" spans="3:10" ht="12.75">
      <c r="C38" s="3"/>
      <c r="D38" s="3"/>
      <c r="E38" s="3"/>
      <c r="H38" s="67"/>
      <c r="I38" s="80"/>
      <c r="J38" s="55"/>
    </row>
    <row r="39" spans="3:10" ht="12.75">
      <c r="C39" s="3"/>
      <c r="D39" s="3"/>
      <c r="E39" s="3"/>
      <c r="H39" s="67"/>
      <c r="I39" s="80"/>
      <c r="J39" s="55"/>
    </row>
    <row r="40" spans="3:10" ht="12.75">
      <c r="C40" s="3"/>
      <c r="D40" s="3"/>
      <c r="E40" s="3"/>
      <c r="H40" s="67"/>
      <c r="I40" s="74"/>
      <c r="J40" s="55"/>
    </row>
    <row r="41" spans="3:10" ht="12.75">
      <c r="C41" s="3"/>
      <c r="D41" s="3"/>
      <c r="E41" s="3"/>
      <c r="H41" s="67"/>
      <c r="I41" s="74"/>
      <c r="J41" s="55"/>
    </row>
    <row r="42" spans="2:10" ht="12.75">
      <c r="B42" s="79"/>
      <c r="C42" s="3"/>
      <c r="D42" s="3"/>
      <c r="E42" s="3"/>
      <c r="H42" s="3"/>
      <c r="I42" s="80"/>
      <c r="J42" s="55"/>
    </row>
    <row r="43" spans="2:10" ht="12.75">
      <c r="B43" s="79"/>
      <c r="C43" s="3"/>
      <c r="D43" s="3"/>
      <c r="E43" s="3"/>
      <c r="H43" s="3"/>
      <c r="I43" s="80"/>
      <c r="J43" s="55"/>
    </row>
    <row r="44" spans="3:10" ht="12.75">
      <c r="C44" s="3"/>
      <c r="D44" s="3"/>
      <c r="E44" s="3"/>
      <c r="H44" s="3"/>
      <c r="I44" s="80"/>
      <c r="J44" s="55"/>
    </row>
    <row r="45" spans="3:10" ht="12.75">
      <c r="C45" s="3"/>
      <c r="D45" s="3"/>
      <c r="E45" s="3"/>
      <c r="H45" s="3"/>
      <c r="I45" s="80"/>
      <c r="J45" s="55"/>
    </row>
    <row r="49" ht="12.75">
      <c r="B49" s="78"/>
    </row>
    <row r="63" ht="12.75">
      <c r="B63" s="78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cp:lastPrinted>2006-01-27T16:40:27Z</cp:lastPrinted>
  <dcterms:created xsi:type="dcterms:W3CDTF">2005-12-08T15:15:49Z</dcterms:created>
  <dcterms:modified xsi:type="dcterms:W3CDTF">2016-06-06T23:53:17Z</dcterms:modified>
  <cp:category/>
  <cp:version/>
  <cp:contentType/>
  <cp:contentStatus/>
</cp:coreProperties>
</file>