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3_6.bin" ContentType="application/vnd.openxmlformats-officedocument.oleObject"/>
  <Override PartName="/xl/embeddings/oleObject_3_7.bin" ContentType="application/vnd.openxmlformats-officedocument.oleObject"/>
  <Override PartName="/xl/embeddings/oleObject_3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08" tabRatio="859" firstSheet="2" activeTab="2"/>
  </bookViews>
  <sheets>
    <sheet name="Adiabatic case" sheetId="1" state="hidden" r:id="rId1"/>
    <sheet name="Equations" sheetId="2" state="hidden" r:id="rId2"/>
    <sheet name="Heat flow required" sheetId="3" r:id="rId3"/>
    <sheet name="k, h" sheetId="4" r:id="rId4"/>
    <sheet name="References" sheetId="5" r:id="rId5"/>
  </sheets>
  <definedNames/>
  <calcPr fullCalcOnLoad="1"/>
</workbook>
</file>

<file path=xl/sharedStrings.xml><?xml version="1.0" encoding="utf-8"?>
<sst xmlns="http://schemas.openxmlformats.org/spreadsheetml/2006/main" count="888" uniqueCount="371">
  <si>
    <t xml:space="preserve"> </t>
  </si>
  <si>
    <t>m</t>
  </si>
  <si>
    <t>ºC</t>
  </si>
  <si>
    <t>W/(m*K)</t>
  </si>
  <si>
    <t xml:space="preserve"> -</t>
  </si>
  <si>
    <t xml:space="preserve"> - </t>
  </si>
  <si>
    <t>f =</t>
  </si>
  <si>
    <t xml:space="preserve">  </t>
  </si>
  <si>
    <t>[1]</t>
  </si>
  <si>
    <t>Anthony F. Mills</t>
  </si>
  <si>
    <t>Irwin, 1995</t>
  </si>
  <si>
    <t>[2]</t>
  </si>
  <si>
    <t>Heat transfer</t>
  </si>
  <si>
    <t>J. P. Holman</t>
  </si>
  <si>
    <t>McGraw-Hill, 1989</t>
  </si>
  <si>
    <t>[4]</t>
  </si>
  <si>
    <t>[5]</t>
  </si>
  <si>
    <t>[3]</t>
  </si>
  <si>
    <t>m.a.s.l.</t>
  </si>
  <si>
    <t>W</t>
  </si>
  <si>
    <t>H =</t>
  </si>
  <si>
    <t>W/(m²*K)</t>
  </si>
  <si>
    <t>m²</t>
  </si>
  <si>
    <t>K</t>
  </si>
  <si>
    <t>Heat and mass transfer</t>
  </si>
  <si>
    <t xml:space="preserve"> Berdahl and Fromberg, page 527</t>
  </si>
  <si>
    <t>http://www.ceen.unomaha.edu/solar/documents/SOL_29.pdf</t>
  </si>
  <si>
    <t>Dew point</t>
  </si>
  <si>
    <t>tdb =</t>
  </si>
  <si>
    <t>%</t>
  </si>
  <si>
    <t>Sicro_Dew_Point_tdb_f_H</t>
  </si>
  <si>
    <t>F =</t>
  </si>
  <si>
    <t>he =</t>
  </si>
  <si>
    <t>W/(m²*K4)</t>
  </si>
  <si>
    <t>Ambient air temperature</t>
  </si>
  <si>
    <t xml:space="preserve">   </t>
  </si>
  <si>
    <t>qab =</t>
  </si>
  <si>
    <t>alpha * qr-sky</t>
  </si>
  <si>
    <t>A =</t>
  </si>
  <si>
    <t>ta =</t>
  </si>
  <si>
    <t>ts =</t>
  </si>
  <si>
    <t>qconv =</t>
  </si>
  <si>
    <t>eps =</t>
  </si>
  <si>
    <t>ts + K</t>
  </si>
  <si>
    <t>K =</t>
  </si>
  <si>
    <t>tdp =</t>
  </si>
  <si>
    <t xml:space="preserve">esky = </t>
  </si>
  <si>
    <t>Ta =</t>
  </si>
  <si>
    <t>ta + K</t>
  </si>
  <si>
    <t>qr-sky =</t>
  </si>
  <si>
    <t>alpha =</t>
  </si>
  <si>
    <t>qs_sky =</t>
  </si>
  <si>
    <t>Sum =</t>
  </si>
  <si>
    <t>Assumed</t>
  </si>
  <si>
    <t xml:space="preserve"> esky *A* sigma * Ta^4</t>
  </si>
  <si>
    <t>a =</t>
  </si>
  <si>
    <t>Square horizontal surface of side</t>
  </si>
  <si>
    <t>Acceleration of gravity</t>
  </si>
  <si>
    <t>g =</t>
  </si>
  <si>
    <t>m/s²</t>
  </si>
  <si>
    <t>Film temperature</t>
  </si>
  <si>
    <t>tf =</t>
  </si>
  <si>
    <t>(ta + ts) / 2</t>
  </si>
  <si>
    <t>tf + K</t>
  </si>
  <si>
    <t>(1/K)</t>
  </si>
  <si>
    <t>Characteristic dimension</t>
  </si>
  <si>
    <t>A / P</t>
  </si>
  <si>
    <t>Surface area</t>
  </si>
  <si>
    <t>a^2</t>
  </si>
  <si>
    <t>Perimeter</t>
  </si>
  <si>
    <t>P =</t>
  </si>
  <si>
    <t>4 * a</t>
  </si>
  <si>
    <t>kinematic viscosity</t>
  </si>
  <si>
    <t>m²/s</t>
  </si>
  <si>
    <t>Gr =</t>
  </si>
  <si>
    <t>Nu =</t>
  </si>
  <si>
    <t>Rayleigh</t>
  </si>
  <si>
    <t>Ra =</t>
  </si>
  <si>
    <t>Gr  * Pr</t>
  </si>
  <si>
    <t>AirPrandtl_t(tf)</t>
  </si>
  <si>
    <t>AirKinematicViscosity_t(tf)</t>
  </si>
  <si>
    <t>Pr =</t>
  </si>
  <si>
    <t>h =</t>
  </si>
  <si>
    <t>AirConductivity_t(tf)</t>
  </si>
  <si>
    <t>1C</t>
  </si>
  <si>
    <t>Sky radiation</t>
  </si>
  <si>
    <t>View factor</t>
  </si>
  <si>
    <t>Stefan-Boltzman constant</t>
  </si>
  <si>
    <t>TsK =</t>
  </si>
  <si>
    <t>Air humidity</t>
  </si>
  <si>
    <t>Height above sea level</t>
  </si>
  <si>
    <t>Absorbed radiation</t>
  </si>
  <si>
    <t>Emitted radiation</t>
  </si>
  <si>
    <t>By changing cell</t>
  </si>
  <si>
    <t>qconv +qab- qs-sky =</t>
  </si>
  <si>
    <t>Set cell</t>
  </si>
  <si>
    <t>To value</t>
  </si>
  <si>
    <t>Using Goal  Seek...</t>
  </si>
  <si>
    <t>Data</t>
  </si>
  <si>
    <t>Assumed surface temperature</t>
  </si>
  <si>
    <t>qconv + qab - qs_sky = 0</t>
  </si>
  <si>
    <t xml:space="preserve">a value of this surface temperature </t>
  </si>
  <si>
    <t>temperature "ts" is assumed. Then</t>
  </si>
  <si>
    <t>Initially, a value of the surface</t>
  </si>
  <si>
    <t xml:space="preserve"> Balance</t>
  </si>
  <si>
    <t xml:space="preserve"> TaK: absolute surface temperature</t>
  </si>
  <si>
    <t xml:space="preserve"> F: view factor (F=1)</t>
  </si>
  <si>
    <t xml:space="preserve"> eps: surface emissivity</t>
  </si>
  <si>
    <t xml:space="preserve"> qs_sky = eps * F * A * Sigma *TsK^4</t>
  </si>
  <si>
    <t xml:space="preserve"> to the sky</t>
  </si>
  <si>
    <t xml:space="preserve"> 3.- Radiation emitted by the surface</t>
  </si>
  <si>
    <t xml:space="preserve"> TaK: absolute air temperature</t>
  </si>
  <si>
    <t xml:space="preserve"> esky: sky emissivity</t>
  </si>
  <si>
    <t xml:space="preserve"> qsky_s = esky *A* Sigma * TaK^4</t>
  </si>
  <si>
    <t>alpha:surface absorptivity</t>
  </si>
  <si>
    <t xml:space="preserve"> qab = alpha* qsky_s</t>
  </si>
  <si>
    <t>2.- Heat flow absorbed at the surface</t>
  </si>
  <si>
    <t>and in this way is used in the balance.</t>
  </si>
  <si>
    <t>he : natural convection coefficient</t>
  </si>
  <si>
    <t xml:space="preserve">A: surface area </t>
  </si>
  <si>
    <t>qconv = A * he * (ta - ts)</t>
  </si>
  <si>
    <t>ta : air temperature near the surface</t>
  </si>
  <si>
    <t>ts : surface temperature</t>
  </si>
  <si>
    <t>The balance is made considering that</t>
  </si>
  <si>
    <t>the air is heating the surface (ta&gt;ts)</t>
  </si>
  <si>
    <t>the surface</t>
  </si>
  <si>
    <t xml:space="preserve">1.- Convection heat flow received by </t>
  </si>
  <si>
    <t>to a clear sky nigth, with no wind.</t>
  </si>
  <si>
    <t>Required is the equilibrium surface</t>
  </si>
  <si>
    <t>temperature.</t>
  </si>
  <si>
    <t>The equilibrium temperature is found</t>
  </si>
  <si>
    <t>through the thermal balance where</t>
  </si>
  <si>
    <t>the sum of the three acting heat</t>
  </si>
  <si>
    <t>flows has a value of zero.</t>
  </si>
  <si>
    <t xml:space="preserve"> qconv + qab - qs_sky = 0</t>
  </si>
  <si>
    <t>Horizontal square surface exposed</t>
  </si>
  <si>
    <t>The assumed temperature "ts"</t>
  </si>
  <si>
    <t>is given in page 3</t>
  </si>
  <si>
    <r>
      <rPr>
        <sz val="11"/>
        <color indexed="8"/>
        <rFont val="Symbol"/>
        <family val="1"/>
      </rPr>
      <t xml:space="preserve">n </t>
    </r>
    <r>
      <rPr>
        <sz val="11"/>
        <color indexed="8"/>
        <rFont val="Arial"/>
        <family val="2"/>
      </rPr>
      <t>=</t>
    </r>
  </si>
  <si>
    <r>
      <rPr>
        <sz val="11"/>
        <color indexed="8"/>
        <rFont val="Symbol"/>
        <family val="1"/>
      </rPr>
      <t>b</t>
    </r>
    <r>
      <rPr>
        <sz val="11"/>
        <color indexed="8"/>
        <rFont val="Arial"/>
        <family val="2"/>
      </rPr>
      <t xml:space="preserve"> =</t>
    </r>
  </si>
  <si>
    <r>
      <rPr>
        <sz val="11"/>
        <rFont val="Symbol"/>
        <family val="1"/>
      </rPr>
      <t>s</t>
    </r>
    <r>
      <rPr>
        <sz val="11"/>
        <rFont val="Arial"/>
        <family val="2"/>
      </rPr>
      <t xml:space="preserve"> =</t>
    </r>
  </si>
  <si>
    <r>
      <t>t</t>
    </r>
    <r>
      <rPr>
        <vertAlign val="subscript"/>
        <sz val="11"/>
        <color indexed="8"/>
        <rFont val="Arial"/>
        <family val="2"/>
      </rPr>
      <t>dp</t>
    </r>
    <r>
      <rPr>
        <sz val="11"/>
        <color indexed="8"/>
        <rFont val="Arial"/>
        <family val="2"/>
      </rPr>
      <t xml:space="preserve"> =</t>
    </r>
  </si>
  <si>
    <r>
      <t>q</t>
    </r>
    <r>
      <rPr>
        <vertAlign val="subscript"/>
        <sz val="11"/>
        <color indexed="8"/>
        <rFont val="Arial"/>
        <family val="2"/>
      </rPr>
      <t xml:space="preserve">conv </t>
    </r>
    <r>
      <rPr>
        <sz val="11"/>
        <color indexed="8"/>
        <rFont val="Arial"/>
        <family val="2"/>
      </rPr>
      <t>=</t>
    </r>
  </si>
  <si>
    <r>
      <t>q</t>
    </r>
    <r>
      <rPr>
        <vertAlign val="subscript"/>
        <sz val="11"/>
        <color indexed="8"/>
        <rFont val="Arial"/>
        <family val="2"/>
      </rPr>
      <t xml:space="preserve">ab </t>
    </r>
    <r>
      <rPr>
        <sz val="11"/>
        <color indexed="8"/>
        <rFont val="Arial"/>
        <family val="2"/>
      </rPr>
      <t xml:space="preserve"> =  </t>
    </r>
    <r>
      <rPr>
        <sz val="11"/>
        <color indexed="8"/>
        <rFont val="Symbol"/>
        <family val="1"/>
      </rPr>
      <t xml:space="preserve">a </t>
    </r>
    <r>
      <rPr>
        <sz val="11"/>
        <color indexed="8"/>
        <rFont val="Arial"/>
        <family val="2"/>
      </rPr>
      <t>* q</t>
    </r>
    <r>
      <rPr>
        <vertAlign val="subscript"/>
        <sz val="11"/>
        <color indexed="8"/>
        <rFont val="Arial"/>
        <family val="2"/>
      </rPr>
      <t>r-sky</t>
    </r>
    <r>
      <rPr>
        <sz val="11"/>
        <color indexed="8"/>
        <rFont val="Arial"/>
        <family val="2"/>
      </rPr>
      <t xml:space="preserve">   =</t>
    </r>
  </si>
  <si>
    <r>
      <t>q</t>
    </r>
    <r>
      <rPr>
        <vertAlign val="subscript"/>
        <sz val="11"/>
        <color indexed="8"/>
        <rFont val="Arial"/>
        <family val="2"/>
      </rPr>
      <t>r-sky</t>
    </r>
  </si>
  <si>
    <r>
      <t>q</t>
    </r>
    <r>
      <rPr>
        <vertAlign val="subscript"/>
        <sz val="11"/>
        <color indexed="8"/>
        <rFont val="Arial"/>
        <family val="2"/>
      </rPr>
      <t>s-sky</t>
    </r>
    <r>
      <rPr>
        <sz val="11"/>
        <color indexed="8"/>
        <rFont val="Arial"/>
        <family val="2"/>
      </rPr>
      <t xml:space="preserve"> =</t>
    </r>
  </si>
  <si>
    <t>with the balance equation</t>
  </si>
  <si>
    <t>is found, by iteration, to accomplish</t>
  </si>
  <si>
    <t>Application</t>
  </si>
  <si>
    <t>1 of 1</t>
  </si>
  <si>
    <t>From Celcius to Kelvin</t>
  </si>
  <si>
    <t>C</t>
  </si>
  <si>
    <t>(for an ideal gas)</t>
  </si>
  <si>
    <t>Grashoft</t>
  </si>
  <si>
    <t xml:space="preserve"> &lt; Gr &lt; </t>
  </si>
  <si>
    <t xml:space="preserve">0.60*Ra^0.2 </t>
  </si>
  <si>
    <t>Prandtl</t>
  </si>
  <si>
    <t>Nusselt</t>
  </si>
  <si>
    <t>k =</t>
  </si>
  <si>
    <t>Thermal conductivity</t>
  </si>
  <si>
    <t>W(m²*K)</t>
  </si>
  <si>
    <t>For laminar range, the Nusselt is</t>
  </si>
  <si>
    <t xml:space="preserve">2a. Sky radiation to the surface </t>
  </si>
  <si>
    <t xml:space="preserve"> 3.- Radiation emitted </t>
  </si>
  <si>
    <t>by the surface</t>
  </si>
  <si>
    <t>2a. Sky radiation</t>
  </si>
  <si>
    <t>2. Absorbed heat</t>
  </si>
  <si>
    <t>3 of 3</t>
  </si>
  <si>
    <t>2 of 3</t>
  </si>
  <si>
    <t>1 of 3</t>
  </si>
  <si>
    <t>Heat_transfer_Equilibrium_temperature_of_a_surface</t>
  </si>
  <si>
    <r>
      <t>L</t>
    </r>
    <r>
      <rPr>
        <vertAlign val="subscript"/>
        <sz val="11"/>
        <color indexed="8"/>
        <rFont val="Arial"/>
        <family val="2"/>
      </rPr>
      <t>char</t>
    </r>
    <r>
      <rPr>
        <sz val="11"/>
        <color indexed="8"/>
        <rFont val="Arial"/>
        <family val="2"/>
      </rPr>
      <t xml:space="preserve"> =</t>
    </r>
  </si>
  <si>
    <r>
      <t>Nu * k / L</t>
    </r>
    <r>
      <rPr>
        <vertAlign val="subscript"/>
        <sz val="11"/>
        <color indexed="8"/>
        <rFont val="Arial"/>
        <family val="2"/>
      </rPr>
      <t>char</t>
    </r>
  </si>
  <si>
    <t>Check if Grashof is in laminar range</t>
  </si>
  <si>
    <r>
      <t>tf</t>
    </r>
    <r>
      <rPr>
        <vertAlign val="subscript"/>
        <sz val="11"/>
        <color indexed="8"/>
        <rFont val="Arial"/>
        <family val="2"/>
      </rPr>
      <t>K</t>
    </r>
    <r>
      <rPr>
        <sz val="11"/>
        <color indexed="8"/>
        <rFont val="Arial"/>
        <family val="2"/>
      </rPr>
      <t xml:space="preserve"> =</t>
    </r>
  </si>
  <si>
    <r>
      <t>1 / tf</t>
    </r>
    <r>
      <rPr>
        <vertAlign val="subscript"/>
        <sz val="11"/>
        <color indexed="8"/>
        <rFont val="Arial"/>
        <family val="2"/>
      </rPr>
      <t>K</t>
    </r>
  </si>
  <si>
    <r>
      <t>g*</t>
    </r>
    <r>
      <rPr>
        <sz val="10"/>
        <color indexed="8"/>
        <rFont val="Symbol"/>
        <family val="1"/>
      </rPr>
      <t>b*</t>
    </r>
    <r>
      <rPr>
        <sz val="10"/>
        <color theme="1"/>
        <rFont val="Arial"/>
        <family val="2"/>
      </rPr>
      <t>(ta-ts)*L</t>
    </r>
    <r>
      <rPr>
        <vertAlign val="subscript"/>
        <sz val="10"/>
        <color indexed="8"/>
        <rFont val="Arial"/>
        <family val="2"/>
      </rPr>
      <t>char</t>
    </r>
    <r>
      <rPr>
        <sz val="10"/>
        <color theme="1"/>
        <rFont val="Arial"/>
        <family val="2"/>
      </rPr>
      <t xml:space="preserve">^3 / </t>
    </r>
    <r>
      <rPr>
        <sz val="10"/>
        <color indexed="8"/>
        <rFont val="Symbol"/>
        <family val="1"/>
      </rPr>
      <t>n</t>
    </r>
    <r>
      <rPr>
        <sz val="10"/>
        <color theme="1"/>
        <rFont val="Arial"/>
        <family val="2"/>
      </rPr>
      <t>^2</t>
    </r>
  </si>
  <si>
    <t xml:space="preserve">   1      2      3</t>
  </si>
  <si>
    <r>
      <t>q</t>
    </r>
    <r>
      <rPr>
        <vertAlign val="subscript"/>
        <sz val="11"/>
        <color indexed="8"/>
        <rFont val="Arial"/>
        <family val="2"/>
      </rPr>
      <t>conv</t>
    </r>
    <r>
      <rPr>
        <sz val="11"/>
        <color indexed="8"/>
        <rFont val="Arial"/>
        <family val="2"/>
      </rPr>
      <t xml:space="preserve"> =</t>
    </r>
  </si>
  <si>
    <r>
      <t>q</t>
    </r>
    <r>
      <rPr>
        <vertAlign val="subscript"/>
        <sz val="10"/>
        <color indexed="8"/>
        <rFont val="Arial"/>
        <family val="2"/>
      </rPr>
      <t>s_sky</t>
    </r>
    <r>
      <rPr>
        <sz val="10"/>
        <color theme="1"/>
        <rFont val="Arial"/>
        <family val="2"/>
      </rPr>
      <t xml:space="preserve"> = eps * F*A * Sigma *Ts^4 </t>
    </r>
  </si>
  <si>
    <r>
      <t>q</t>
    </r>
    <r>
      <rPr>
        <vertAlign val="subscript"/>
        <sz val="10"/>
        <color indexed="8"/>
        <rFont val="Arial"/>
        <family val="2"/>
      </rPr>
      <t>s_sky</t>
    </r>
    <r>
      <rPr>
        <sz val="10"/>
        <color theme="1"/>
        <rFont val="Arial"/>
        <family val="2"/>
      </rPr>
      <t xml:space="preserve"> = </t>
    </r>
  </si>
  <si>
    <t>Convection           =</t>
  </si>
  <si>
    <t>surface temperature</t>
  </si>
  <si>
    <t xml:space="preserve">    air temperature</t>
  </si>
  <si>
    <t xml:space="preserve">  h * A * (ta - ts)  </t>
  </si>
  <si>
    <t>qi-s =</t>
  </si>
  <si>
    <r>
      <t>q</t>
    </r>
    <r>
      <rPr>
        <vertAlign val="subscript"/>
        <sz val="12"/>
        <color indexed="8"/>
        <rFont val="Arial"/>
        <family val="2"/>
      </rPr>
      <t xml:space="preserve">i-s </t>
    </r>
    <r>
      <rPr>
        <sz val="12"/>
        <color indexed="8"/>
        <rFont val="Arial"/>
        <family val="2"/>
      </rPr>
      <t>=</t>
    </r>
  </si>
  <si>
    <t>ti =</t>
  </si>
  <si>
    <t xml:space="preserve">             1        2      3         4</t>
  </si>
  <si>
    <t xml:space="preserve">  h * A * (ts - ta)  </t>
  </si>
  <si>
    <t>1. Convecton</t>
  </si>
  <si>
    <t xml:space="preserve">                          </t>
  </si>
  <si>
    <t xml:space="preserve">                  </t>
  </si>
  <si>
    <t>Heat flow from the inside ambient</t>
  </si>
  <si>
    <r>
      <t>at temperatute  t</t>
    </r>
    <r>
      <rPr>
        <vertAlign val="subscript"/>
        <sz val="11"/>
        <color indexed="8"/>
        <rFont val="Arial"/>
        <family val="2"/>
      </rPr>
      <t>i</t>
    </r>
  </si>
  <si>
    <t>to the exterior roof surface at</t>
  </si>
  <si>
    <r>
      <t>temperature  t</t>
    </r>
    <r>
      <rPr>
        <vertAlign val="subscript"/>
        <sz val="11"/>
        <color indexed="8"/>
        <rFont val="Arial"/>
        <family val="2"/>
      </rPr>
      <t>s</t>
    </r>
  </si>
  <si>
    <t xml:space="preserve">A*(ti-ts)*(1/hi+sins/kins+sc /kc )^-1   </t>
  </si>
  <si>
    <t>4. Heat leaving the room    Eq. (4)</t>
  </si>
  <si>
    <r>
      <t>h</t>
    </r>
    <r>
      <rPr>
        <vertAlign val="subscript"/>
        <sz val="11"/>
        <color indexed="8"/>
        <rFont val="Arial"/>
        <family val="2"/>
      </rPr>
      <t xml:space="preserve">i </t>
    </r>
    <r>
      <rPr>
        <sz val="11"/>
        <color indexed="8"/>
        <rFont val="Arial"/>
        <family val="2"/>
      </rPr>
      <t>=</t>
    </r>
  </si>
  <si>
    <r>
      <t>s</t>
    </r>
    <r>
      <rPr>
        <vertAlign val="subscript"/>
        <sz val="11"/>
        <color indexed="8"/>
        <rFont val="Arial"/>
        <family val="2"/>
      </rPr>
      <t>ins</t>
    </r>
    <r>
      <rPr>
        <sz val="11"/>
        <color indexed="8"/>
        <rFont val="Arial"/>
        <family val="2"/>
      </rPr>
      <t xml:space="preserve"> =</t>
    </r>
  </si>
  <si>
    <r>
      <t>k</t>
    </r>
    <r>
      <rPr>
        <vertAlign val="subscript"/>
        <sz val="11"/>
        <color indexed="8"/>
        <rFont val="Arial"/>
        <family val="2"/>
      </rPr>
      <t>ins</t>
    </r>
    <r>
      <rPr>
        <sz val="11"/>
        <color indexed="8"/>
        <rFont val="Arial"/>
        <family val="2"/>
      </rPr>
      <t xml:space="preserve"> =</t>
    </r>
  </si>
  <si>
    <r>
      <t>s</t>
    </r>
    <r>
      <rPr>
        <vertAlign val="subscript"/>
        <sz val="11"/>
        <color indexed="8"/>
        <rFont val="Arial"/>
        <family val="2"/>
      </rPr>
      <t>c</t>
    </r>
    <r>
      <rPr>
        <sz val="11"/>
        <color indexed="8"/>
        <rFont val="Arial"/>
        <family val="2"/>
      </rPr>
      <t xml:space="preserve"> =</t>
    </r>
  </si>
  <si>
    <r>
      <t>k</t>
    </r>
    <r>
      <rPr>
        <vertAlign val="subscript"/>
        <sz val="11"/>
        <color indexed="8"/>
        <rFont val="Arial"/>
        <family val="2"/>
      </rPr>
      <t>c</t>
    </r>
    <r>
      <rPr>
        <sz val="11"/>
        <color indexed="8"/>
        <rFont val="Arial"/>
        <family val="2"/>
      </rPr>
      <t>=</t>
    </r>
  </si>
  <si>
    <r>
      <rPr>
        <sz val="11"/>
        <color indexed="8"/>
        <rFont val="Symbol"/>
        <family val="1"/>
      </rPr>
      <t>D</t>
    </r>
    <r>
      <rPr>
        <sz val="11"/>
        <color indexed="8"/>
        <rFont val="Arial"/>
        <family val="2"/>
      </rPr>
      <t>t</t>
    </r>
    <r>
      <rPr>
        <vertAlign val="subscript"/>
        <sz val="11"/>
        <color indexed="8"/>
        <rFont val="Arial"/>
        <family val="2"/>
      </rPr>
      <t>as</t>
    </r>
    <r>
      <rPr>
        <sz val="11"/>
        <color indexed="8"/>
        <rFont val="Arial"/>
        <family val="2"/>
      </rPr>
      <t xml:space="preserve"> =</t>
    </r>
  </si>
  <si>
    <r>
      <t>t</t>
    </r>
    <r>
      <rPr>
        <vertAlign val="subscript"/>
        <sz val="11"/>
        <color indexed="8"/>
        <rFont val="Arial"/>
        <family val="2"/>
      </rPr>
      <t>a</t>
    </r>
    <r>
      <rPr>
        <sz val="11"/>
        <color indexed="8"/>
        <rFont val="Arial"/>
        <family val="2"/>
      </rPr>
      <t xml:space="preserve"> - t</t>
    </r>
    <r>
      <rPr>
        <vertAlign val="subscript"/>
        <sz val="11"/>
        <color indexed="8"/>
        <rFont val="Arial"/>
        <family val="2"/>
      </rPr>
      <t>s</t>
    </r>
  </si>
  <si>
    <r>
      <t xml:space="preserve">A * he * </t>
    </r>
    <r>
      <rPr>
        <sz val="11"/>
        <color indexed="8"/>
        <rFont val="Symbol"/>
        <family val="1"/>
      </rPr>
      <t>D</t>
    </r>
    <r>
      <rPr>
        <sz val="11"/>
        <color indexed="8"/>
        <rFont val="Arial"/>
        <family val="2"/>
      </rPr>
      <t>t</t>
    </r>
    <r>
      <rPr>
        <vertAlign val="subscript"/>
        <sz val="11"/>
        <color indexed="8"/>
        <rFont val="Arial"/>
        <family val="2"/>
      </rPr>
      <t>as</t>
    </r>
  </si>
  <si>
    <r>
      <t>g*</t>
    </r>
    <r>
      <rPr>
        <sz val="10"/>
        <color indexed="8"/>
        <rFont val="Symbol"/>
        <family val="1"/>
      </rPr>
      <t>b*</t>
    </r>
    <r>
      <rPr>
        <sz val="10"/>
        <color theme="1"/>
        <rFont val="Arial"/>
        <family val="2"/>
      </rPr>
      <t>(ta-ts*L</t>
    </r>
    <r>
      <rPr>
        <vertAlign val="subscript"/>
        <sz val="10"/>
        <color indexed="8"/>
        <rFont val="Arial"/>
        <family val="2"/>
      </rPr>
      <t>char</t>
    </r>
    <r>
      <rPr>
        <sz val="10"/>
        <color theme="1"/>
        <rFont val="Arial"/>
        <family val="2"/>
      </rPr>
      <t xml:space="preserve">^3 / </t>
    </r>
    <r>
      <rPr>
        <sz val="10"/>
        <color indexed="8"/>
        <rFont val="Symbol"/>
        <family val="1"/>
      </rPr>
      <t>n</t>
    </r>
    <r>
      <rPr>
        <sz val="10"/>
        <color theme="1"/>
        <rFont val="Arial"/>
        <family val="2"/>
      </rPr>
      <t>^2</t>
    </r>
  </si>
  <si>
    <r>
      <t>q</t>
    </r>
    <r>
      <rPr>
        <vertAlign val="subscript"/>
        <sz val="10"/>
        <color indexed="8"/>
        <rFont val="Arial"/>
        <family val="2"/>
      </rPr>
      <t>s_sky</t>
    </r>
    <r>
      <rPr>
        <sz val="10"/>
        <color theme="1"/>
        <rFont val="Arial"/>
        <family val="2"/>
      </rPr>
      <t xml:space="preserve"> = -eps * F*A * Sigma *Ts^4 </t>
    </r>
  </si>
  <si>
    <r>
      <t>q</t>
    </r>
    <r>
      <rPr>
        <vertAlign val="subscript"/>
        <sz val="10"/>
        <color indexed="8"/>
        <rFont val="Arial"/>
        <family val="2"/>
      </rPr>
      <t>s_sky</t>
    </r>
    <r>
      <rPr>
        <sz val="10"/>
        <color theme="1"/>
        <rFont val="Arial"/>
        <family val="2"/>
      </rPr>
      <t xml:space="preserve"> =-eps * F*A * Sigma *Ts^4 </t>
    </r>
  </si>
  <si>
    <t>In equilibrium</t>
  </si>
  <si>
    <r>
      <t>Sum= +q</t>
    </r>
    <r>
      <rPr>
        <vertAlign val="subscript"/>
        <sz val="12"/>
        <color indexed="8"/>
        <rFont val="Consolas"/>
        <family val="3"/>
      </rPr>
      <t>conv</t>
    </r>
    <r>
      <rPr>
        <sz val="12"/>
        <color indexed="8"/>
        <rFont val="Consolas"/>
        <family val="3"/>
      </rPr>
      <t>+q</t>
    </r>
    <r>
      <rPr>
        <vertAlign val="subscript"/>
        <sz val="12"/>
        <color indexed="8"/>
        <rFont val="Consolas"/>
        <family val="3"/>
      </rPr>
      <t>ab</t>
    </r>
    <r>
      <rPr>
        <sz val="12"/>
        <color indexed="8"/>
        <rFont val="Consolas"/>
        <family val="3"/>
      </rPr>
      <t>+q</t>
    </r>
    <r>
      <rPr>
        <vertAlign val="subscript"/>
        <sz val="12"/>
        <color indexed="8"/>
        <rFont val="Consolas"/>
        <family val="3"/>
      </rPr>
      <t>s_sky</t>
    </r>
    <r>
      <rPr>
        <sz val="12"/>
        <color indexed="8"/>
        <rFont val="Consolas"/>
        <family val="3"/>
      </rPr>
      <t>+qi-s</t>
    </r>
  </si>
  <si>
    <r>
      <t>where, q</t>
    </r>
    <r>
      <rPr>
        <vertAlign val="subscript"/>
        <sz val="11"/>
        <color indexed="8"/>
        <rFont val="Arial"/>
        <family val="2"/>
      </rPr>
      <t>s-sky</t>
    </r>
    <r>
      <rPr>
        <sz val="11"/>
        <color indexed="8"/>
        <rFont val="Arial"/>
        <family val="2"/>
      </rPr>
      <t xml:space="preserve"> has a negative value</t>
    </r>
  </si>
  <si>
    <t xml:space="preserve"> Sum =qconv +qab+ qs-sky+qis</t>
  </si>
  <si>
    <t>The ambient of a room must be mantained at a</t>
  </si>
  <si>
    <r>
      <t xml:space="preserve">prescribed minimum temperature </t>
    </r>
    <r>
      <rPr>
        <b/>
        <sz val="14"/>
        <color indexed="8"/>
        <rFont val="Arial"/>
        <family val="2"/>
      </rPr>
      <t>t</t>
    </r>
    <r>
      <rPr>
        <b/>
        <vertAlign val="subscript"/>
        <sz val="14"/>
        <color indexed="8"/>
        <rFont val="Arial"/>
        <family val="2"/>
      </rPr>
      <t>i</t>
    </r>
    <r>
      <rPr>
        <sz val="11"/>
        <color indexed="8"/>
        <rFont val="Arial"/>
        <family val="2"/>
      </rPr>
      <t>, in the worst</t>
    </r>
  </si>
  <si>
    <t>outside ambient conditions, to avoid condensation.</t>
  </si>
  <si>
    <t>The worst condition that can occur is during a</t>
  </si>
  <si>
    <t xml:space="preserve">night with clear sky  and no wind, with a low </t>
  </si>
  <si>
    <t>the sum of the four acting heat</t>
  </si>
  <si>
    <r>
      <t xml:space="preserve"> qconv + qab - qs_sky + q</t>
    </r>
    <r>
      <rPr>
        <vertAlign val="subscript"/>
        <sz val="11"/>
        <color indexed="8"/>
        <rFont val="Consolas"/>
        <family val="3"/>
      </rPr>
      <t>i-s</t>
    </r>
    <r>
      <rPr>
        <sz val="11"/>
        <color indexed="8"/>
        <rFont val="Consolas"/>
        <family val="3"/>
      </rPr>
      <t>= 0</t>
    </r>
  </si>
  <si>
    <t xml:space="preserve">   1      2      3      4</t>
  </si>
  <si>
    <t xml:space="preserve">4.- Heat flow leaving the room </t>
  </si>
  <si>
    <r>
      <t>A * (t</t>
    </r>
    <r>
      <rPr>
        <vertAlign val="subscript"/>
        <sz val="12"/>
        <color indexed="8"/>
        <rFont val="Arial"/>
        <family val="2"/>
      </rPr>
      <t xml:space="preserve">i </t>
    </r>
    <r>
      <rPr>
        <sz val="12"/>
        <color indexed="8"/>
        <rFont val="Arial"/>
        <family val="2"/>
      </rPr>
      <t>- t</t>
    </r>
    <r>
      <rPr>
        <vertAlign val="subscript"/>
        <sz val="12"/>
        <color indexed="8"/>
        <rFont val="Arial"/>
        <family val="2"/>
      </rPr>
      <t>s</t>
    </r>
    <r>
      <rPr>
        <sz val="12"/>
        <color indexed="8"/>
        <rFont val="Arial"/>
        <family val="2"/>
      </rPr>
      <t>) * (1/h</t>
    </r>
    <r>
      <rPr>
        <vertAlign val="subscript"/>
        <sz val="12"/>
        <color indexed="8"/>
        <rFont val="Arial"/>
        <family val="2"/>
      </rPr>
      <t>i</t>
    </r>
    <r>
      <rPr>
        <sz val="12"/>
        <color indexed="8"/>
        <rFont val="Arial"/>
        <family val="2"/>
      </rPr>
      <t xml:space="preserve"> + si</t>
    </r>
    <r>
      <rPr>
        <vertAlign val="subscript"/>
        <sz val="12"/>
        <color indexed="8"/>
        <rFont val="Arial"/>
        <family val="2"/>
      </rPr>
      <t>ns</t>
    </r>
    <r>
      <rPr>
        <sz val="12"/>
        <color indexed="8"/>
        <rFont val="Arial"/>
        <family val="2"/>
      </rPr>
      <t>/ki</t>
    </r>
    <r>
      <rPr>
        <vertAlign val="subscript"/>
        <sz val="12"/>
        <color indexed="8"/>
        <rFont val="Arial"/>
        <family val="2"/>
      </rPr>
      <t>ns</t>
    </r>
    <r>
      <rPr>
        <sz val="12"/>
        <color indexed="8"/>
        <rFont val="Arial"/>
        <family val="2"/>
      </rPr>
      <t xml:space="preserve"> +  s</t>
    </r>
    <r>
      <rPr>
        <vertAlign val="subscript"/>
        <sz val="12"/>
        <color indexed="8"/>
        <rFont val="Arial"/>
        <family val="2"/>
      </rPr>
      <t xml:space="preserve">c </t>
    </r>
    <r>
      <rPr>
        <sz val="12"/>
        <color indexed="8"/>
        <rFont val="Arial"/>
        <family val="2"/>
      </rPr>
      <t>/k</t>
    </r>
    <r>
      <rPr>
        <vertAlign val="subscript"/>
        <sz val="12"/>
        <color indexed="8"/>
        <rFont val="Arial"/>
        <family val="2"/>
      </rPr>
      <t xml:space="preserve">c </t>
    </r>
    <r>
      <rPr>
        <sz val="12"/>
        <color indexed="8"/>
        <rFont val="Arial"/>
        <family val="2"/>
      </rPr>
      <t>)</t>
    </r>
    <r>
      <rPr>
        <vertAlign val="superscript"/>
        <sz val="12"/>
        <color indexed="8"/>
        <rFont val="Arial"/>
        <family val="2"/>
      </rPr>
      <t xml:space="preserve">-1  </t>
    </r>
  </si>
  <si>
    <t xml:space="preserve">ambient air temperature. The concrete roof is </t>
  </si>
  <si>
    <t>insulated. It is required to know the heat input</t>
  </si>
  <si>
    <t>flows must have a value of zero.</t>
  </si>
  <si>
    <t>Radiation from sky</t>
  </si>
  <si>
    <t>exterior surface exposed to an ambient</t>
  </si>
  <si>
    <t>Equilibrium temperature of body with an</t>
  </si>
  <si>
    <t>with convection and radiation interchange.</t>
  </si>
  <si>
    <t>Interior adiabatic</t>
  </si>
  <si>
    <t>surface</t>
  </si>
  <si>
    <r>
      <t>q</t>
    </r>
    <r>
      <rPr>
        <vertAlign val="subscript"/>
        <sz val="11"/>
        <color indexed="8"/>
        <rFont val="Arial"/>
        <family val="2"/>
      </rPr>
      <t xml:space="preserve">ab </t>
    </r>
    <r>
      <rPr>
        <sz val="11"/>
        <color indexed="8"/>
        <rFont val="Arial"/>
        <family val="2"/>
      </rPr>
      <t xml:space="preserve"> =  </t>
    </r>
  </si>
  <si>
    <r>
      <t>q</t>
    </r>
    <r>
      <rPr>
        <vertAlign val="subscript"/>
        <sz val="11"/>
        <color indexed="8"/>
        <rFont val="Arial"/>
        <family val="2"/>
      </rPr>
      <t xml:space="preserve">ab </t>
    </r>
    <r>
      <rPr>
        <sz val="11"/>
        <color indexed="8"/>
        <rFont val="Arial"/>
        <family val="2"/>
      </rPr>
      <t xml:space="preserve"> =  </t>
    </r>
    <r>
      <rPr>
        <sz val="11"/>
        <color indexed="8"/>
        <rFont val="Symbol"/>
        <family val="1"/>
      </rPr>
      <t xml:space="preserve">a </t>
    </r>
    <r>
      <rPr>
        <sz val="11"/>
        <color indexed="8"/>
        <rFont val="Arial"/>
        <family val="2"/>
      </rPr>
      <t>* q</t>
    </r>
    <r>
      <rPr>
        <vertAlign val="subscript"/>
        <sz val="11"/>
        <color indexed="8"/>
        <rFont val="Arial"/>
        <family val="2"/>
      </rPr>
      <t>r-sky</t>
    </r>
    <r>
      <rPr>
        <sz val="11"/>
        <color indexed="8"/>
        <rFont val="Arial"/>
        <family val="2"/>
      </rPr>
      <t xml:space="preserve">   </t>
    </r>
  </si>
  <si>
    <r>
      <t>q</t>
    </r>
    <r>
      <rPr>
        <vertAlign val="subscript"/>
        <sz val="11"/>
        <color indexed="8"/>
        <rFont val="Arial"/>
        <family val="2"/>
      </rPr>
      <t xml:space="preserve">r-sky  </t>
    </r>
    <r>
      <rPr>
        <sz val="11"/>
        <color indexed="8"/>
        <rFont val="Arial"/>
        <family val="2"/>
      </rPr>
      <t>=</t>
    </r>
  </si>
  <si>
    <t xml:space="preserve">          air temperature</t>
  </si>
  <si>
    <t>from room</t>
  </si>
  <si>
    <t>Heat flow</t>
  </si>
  <si>
    <t xml:space="preserve">ti = </t>
  </si>
  <si>
    <t>The heat flow required to mantain</t>
  </si>
  <si>
    <t xml:space="preserve">the room temperature at the </t>
  </si>
  <si>
    <r>
      <t xml:space="preserve">temperature  </t>
    </r>
    <r>
      <rPr>
        <sz val="10"/>
        <color theme="1"/>
        <rFont val="Arial"/>
        <family val="2"/>
      </rPr>
      <t>t</t>
    </r>
    <r>
      <rPr>
        <vertAlign val="subscript"/>
        <sz val="10"/>
        <color indexed="8"/>
        <rFont val="Arial"/>
        <family val="2"/>
      </rPr>
      <t xml:space="preserve">i </t>
    </r>
    <r>
      <rPr>
        <sz val="10"/>
        <color theme="1"/>
        <rFont val="Arial"/>
        <family val="2"/>
      </rPr>
      <t xml:space="preserve">   is</t>
    </r>
  </si>
  <si>
    <r>
      <t>q</t>
    </r>
    <r>
      <rPr>
        <vertAlign val="subscript"/>
        <sz val="8"/>
        <color indexed="8"/>
        <rFont val="Arial"/>
        <family val="2"/>
      </rPr>
      <t>s_sky</t>
    </r>
    <r>
      <rPr>
        <sz val="8"/>
        <color indexed="8"/>
        <rFont val="Arial"/>
        <family val="2"/>
      </rPr>
      <t xml:space="preserve"> =-eps*F*A*Sigma *Ts^4  =</t>
    </r>
  </si>
  <si>
    <t>Surface: concrete tiles</t>
  </si>
  <si>
    <t>Emissivity</t>
  </si>
  <si>
    <t>Absorptivity</t>
  </si>
  <si>
    <t>The interior surface of the body is</t>
  </si>
  <si>
    <t>considereded adiabatic.</t>
  </si>
  <si>
    <r>
      <t>to the room to mantain its temperature (t</t>
    </r>
    <r>
      <rPr>
        <vertAlign val="subscript"/>
        <sz val="11"/>
        <color indexed="8"/>
        <rFont val="Arial"/>
        <family val="2"/>
      </rPr>
      <t>i</t>
    </r>
    <r>
      <rPr>
        <sz val="11"/>
        <color indexed="8"/>
        <rFont val="Arial"/>
        <family val="2"/>
      </rPr>
      <t>)</t>
    </r>
  </si>
  <si>
    <t>Preliminary work performed by the Passive Solar Research Group (Chen, B. et al) at</t>
  </si>
  <si>
    <t>Nebraska (4) and published in 1991 with 149 data points, produced a value for the sky</t>
  </si>
  <si>
    <t>emissivity of:</t>
  </si>
  <si>
    <t>esky = 0.732 + 0.00635 x Tdp</t>
  </si>
  <si>
    <t>http://www.ceen.unomaha.edu/solar/documents/sol_29.pdf       page 2</t>
  </si>
  <si>
    <t xml:space="preserve">                                                     </t>
  </si>
  <si>
    <t>Sky emissivity [4], page 2</t>
  </si>
  <si>
    <t>0.732 + 0.00635 * tdp</t>
  </si>
  <si>
    <t xml:space="preserve"> 0.732+ 0.00635 * tdp</t>
  </si>
  <si>
    <t xml:space="preserve">Volumetric coefficient of thermal </t>
  </si>
  <si>
    <t>expansion at constant pressure.</t>
  </si>
  <si>
    <r>
      <rPr>
        <sz val="11"/>
        <color indexed="8"/>
        <rFont val="Symbol"/>
        <family val="1"/>
      </rPr>
      <t>D</t>
    </r>
    <r>
      <rPr>
        <sz val="11"/>
        <color indexed="8"/>
        <rFont val="Arial"/>
        <family val="2"/>
      </rPr>
      <t>t =</t>
    </r>
  </si>
  <si>
    <r>
      <t xml:space="preserve">A * he * </t>
    </r>
    <r>
      <rPr>
        <sz val="11"/>
        <color indexed="8"/>
        <rFont val="Symbol"/>
        <family val="1"/>
      </rPr>
      <t>D</t>
    </r>
    <r>
      <rPr>
        <sz val="11"/>
        <color indexed="8"/>
        <rFont val="Arial"/>
        <family val="2"/>
      </rPr>
      <t>t</t>
    </r>
  </si>
  <si>
    <t xml:space="preserve">ta - ts </t>
  </si>
  <si>
    <t>1. Convection</t>
  </si>
  <si>
    <t>Kirchhoff's law states that the emissivity of a body is equal to its absorptivity when the body remains in thermal equilibrium with its surrounding</t>
  </si>
  <si>
    <t>3″ Thick Lay-in Ceiling Panels – 2′ x 2′ or 2′ x 4′</t>
  </si>
  <si>
    <t>Huge Labor Savings – No need to roll insulation behind the tiles!</t>
  </si>
  <si>
    <t>Easy Access to Plenum Above and no worries about moving and putting back insulation behind the tiles</t>
  </si>
  <si>
    <t>R-Value – 13.6 and NRC 1.00 – The best acoustical ceiling tiles on the market!</t>
  </si>
  <si>
    <t xml:space="preserve">Insulating Fiberglass Ceiling Tiles are the perfect solution for jobs that require a lay-in ceiling panel </t>
  </si>
  <si>
    <t xml:space="preserve">with access above and high R-Value. They are made from a rigid 3″ thick fiberglass with a thin vinyl </t>
  </si>
  <si>
    <t xml:space="preserve">laminated to the face providing a stellar NRC value for noise absorption in the room and a fantastic </t>
  </si>
  <si>
    <t>R-Value for insulation and noise blocking.</t>
  </si>
  <si>
    <t>https://iscsupply.com/shop/all-in-one-insulating-ceiling-tiles/</t>
  </si>
  <si>
    <t>R-value definition</t>
  </si>
  <si>
    <t>This relates to the technical/constructional value.</t>
  </si>
  <si>
    <t xml:space="preserve">R val = Δ T ϕ q </t>
  </si>
  <si>
    <t>where:</t>
  </si>
  <si>
    <t xml:space="preserve">R val </t>
  </si>
  <si>
    <r>
      <t>(K⋅m</t>
    </r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/W) is the R-value,</t>
    </r>
  </si>
  <si>
    <t xml:space="preserve">Δ T </t>
  </si>
  <si>
    <t>(K) is the temperature difference between the warmer surface and colder surface of a barrier,</t>
  </si>
  <si>
    <t xml:space="preserve">ϕ q </t>
  </si>
  <si>
    <t>(W/m2) is the heat flux through the barrier.</t>
  </si>
  <si>
    <r>
      <t>The R-value per unit of a barrier's exposed surface area measures the absolute thermal resistance of the barrier.</t>
    </r>
    <r>
      <rPr>
        <vertAlign val="superscript"/>
        <sz val="10"/>
        <color indexed="8"/>
        <rFont val="Arial"/>
        <family val="2"/>
      </rPr>
      <t>[7]</t>
    </r>
  </si>
  <si>
    <t xml:space="preserve">R val A = R </t>
  </si>
  <si>
    <r>
      <t>is the R-value (m</t>
    </r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⋅K⋅W</t>
    </r>
    <r>
      <rPr>
        <vertAlign val="superscript"/>
        <sz val="10"/>
        <color indexed="8"/>
        <rFont val="Arial"/>
        <family val="2"/>
      </rPr>
      <t>−1</t>
    </r>
    <r>
      <rPr>
        <sz val="10"/>
        <color theme="1"/>
        <rFont val="Arial"/>
        <family val="2"/>
      </rPr>
      <t>)</t>
    </r>
  </si>
  <si>
    <t xml:space="preserve">A </t>
  </si>
  <si>
    <r>
      <t>is the barrier's exposed surface area (m</t>
    </r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)</t>
    </r>
  </si>
  <si>
    <t xml:space="preserve">R </t>
  </si>
  <si>
    <t>is the absolute thermal resistance (K⋅W−1)</t>
  </si>
  <si>
    <t xml:space="preserve">Absolute thermal resistance, R </t>
  </si>
  <si>
    <r>
      <t xml:space="preserve">, quantifies the temperature difference per unit of heat flow rate needed to sustain one unit of heat flow rate. Confusion sometimes arises because some publications use the term </t>
    </r>
    <r>
      <rPr>
        <i/>
        <sz val="10"/>
        <color indexed="8"/>
        <rFont val="Arial"/>
        <family val="2"/>
      </rPr>
      <t>thermal resistance</t>
    </r>
    <r>
      <rPr>
        <sz val="10"/>
        <color theme="1"/>
        <rFont val="Arial"/>
        <family val="2"/>
      </rPr>
      <t xml:space="preserve"> for the temperature difference per unit of heat flux, but other publications use the term </t>
    </r>
    <r>
      <rPr>
        <i/>
        <sz val="10"/>
        <color indexed="8"/>
        <rFont val="Arial"/>
        <family val="2"/>
      </rPr>
      <t>thermal resistance</t>
    </r>
    <r>
      <rPr>
        <sz val="10"/>
        <color theme="1"/>
        <rFont val="Arial"/>
        <family val="2"/>
      </rPr>
      <t xml:space="preserve"> for the temperature difference per unit of heat flow rate. Further confusion arises because some publications use the character </t>
    </r>
    <r>
      <rPr>
        <i/>
        <sz val="10"/>
        <color indexed="8"/>
        <rFont val="Arial"/>
        <family val="2"/>
      </rPr>
      <t>R</t>
    </r>
    <r>
      <rPr>
        <sz val="10"/>
        <color theme="1"/>
        <rFont val="Arial"/>
        <family val="2"/>
      </rPr>
      <t xml:space="preserve"> to denote the temperature difference per unit of heat flux, but other publications use the character </t>
    </r>
    <r>
      <rPr>
        <i/>
        <sz val="10"/>
        <color indexed="8"/>
        <rFont val="Arial"/>
        <family val="2"/>
      </rPr>
      <t>R</t>
    </r>
    <r>
      <rPr>
        <sz val="10"/>
        <color theme="1"/>
        <rFont val="Arial"/>
        <family val="2"/>
      </rPr>
      <t xml:space="preserve"> to denote the temperature difference per unit of heat flow rate. This article uses the term </t>
    </r>
    <r>
      <rPr>
        <i/>
        <sz val="10"/>
        <color indexed="8"/>
        <rFont val="Arial"/>
        <family val="2"/>
      </rPr>
      <t>absolute thermal resistance</t>
    </r>
    <r>
      <rPr>
        <sz val="10"/>
        <color theme="1"/>
        <rFont val="Arial"/>
        <family val="2"/>
      </rPr>
      <t xml:space="preserve"> for the temperature difference per unit of heat flow rate and uses the term </t>
    </r>
    <r>
      <rPr>
        <i/>
        <sz val="10"/>
        <color indexed="8"/>
        <rFont val="Arial"/>
        <family val="2"/>
      </rPr>
      <t>R-value</t>
    </r>
    <r>
      <rPr>
        <sz val="10"/>
        <color theme="1"/>
        <rFont val="Arial"/>
        <family val="2"/>
      </rPr>
      <t xml:space="preserve"> for the temperature difference per unit of heat flux.</t>
    </r>
  </si>
  <si>
    <t>R-val</t>
  </si>
  <si>
    <t>s =</t>
  </si>
  <si>
    <t>mm</t>
  </si>
  <si>
    <t>Rval =</t>
  </si>
  <si>
    <t>K*m²/W</t>
  </si>
  <si>
    <t>s / Rval</t>
  </si>
  <si>
    <t xml:space="preserve">Insulating Fiberglass Ceiling Tiles </t>
  </si>
  <si>
    <t>Room data</t>
  </si>
  <si>
    <t>Convection coefficient</t>
  </si>
  <si>
    <t>Air temperature in the room is mantained</t>
  </si>
  <si>
    <t xml:space="preserve">uniform by means of ventilators, and </t>
  </si>
  <si>
    <t>estratification does not occur.</t>
  </si>
  <si>
    <t>Air velocity</t>
  </si>
  <si>
    <t>m/s</t>
  </si>
  <si>
    <r>
      <t>v</t>
    </r>
    <r>
      <rPr>
        <vertAlign val="subscript"/>
        <sz val="11"/>
        <color indexed="8"/>
        <rFont val="Arial"/>
        <family val="2"/>
      </rPr>
      <t xml:space="preserve">air </t>
    </r>
    <r>
      <rPr>
        <sz val="11"/>
        <color indexed="8"/>
        <rFont val="Arial"/>
        <family val="2"/>
      </rPr>
      <t>=</t>
    </r>
  </si>
  <si>
    <t>Air properties at</t>
  </si>
  <si>
    <t>Reynolds number</t>
  </si>
  <si>
    <r>
      <t>v * L /</t>
    </r>
    <r>
      <rPr>
        <sz val="12"/>
        <color indexed="8"/>
        <rFont val="Symbol"/>
        <family val="1"/>
      </rPr>
      <t xml:space="preserve"> n</t>
    </r>
  </si>
  <si>
    <t>Length of roof</t>
  </si>
  <si>
    <t>L =</t>
  </si>
  <si>
    <t xml:space="preserve"> m</t>
  </si>
  <si>
    <t>v =</t>
  </si>
  <si>
    <r>
      <t>Re</t>
    </r>
    <r>
      <rPr>
        <vertAlign val="subscript"/>
        <sz val="12"/>
        <color indexed="8"/>
        <rFont val="Arial"/>
        <family val="2"/>
      </rPr>
      <t>tr</t>
    </r>
    <r>
      <rPr>
        <sz val="12"/>
        <color indexed="8"/>
        <rFont val="Arial"/>
        <family val="2"/>
      </rPr>
      <t xml:space="preserve"> =</t>
    </r>
  </si>
  <si>
    <r>
      <t>Re</t>
    </r>
    <r>
      <rPr>
        <vertAlign val="subscript"/>
        <sz val="12"/>
        <color indexed="8"/>
        <rFont val="Arial"/>
        <family val="2"/>
      </rPr>
      <t>L</t>
    </r>
    <r>
      <rPr>
        <sz val="12"/>
        <color indexed="8"/>
        <rFont val="Arial"/>
        <family val="2"/>
      </rPr>
      <t xml:space="preserve"> =</t>
    </r>
  </si>
  <si>
    <r>
      <t>0.664 * Re</t>
    </r>
    <r>
      <rPr>
        <vertAlign val="subscript"/>
        <sz val="12"/>
        <color indexed="8"/>
        <rFont val="Arial"/>
        <family val="2"/>
      </rPr>
      <t>tr</t>
    </r>
    <r>
      <rPr>
        <vertAlign val="superscript"/>
        <sz val="12"/>
        <color indexed="8"/>
        <rFont val="Arial"/>
        <family val="2"/>
      </rPr>
      <t>1/2</t>
    </r>
    <r>
      <rPr>
        <sz val="12"/>
        <color indexed="8"/>
        <rFont val="Arial"/>
        <family val="2"/>
      </rPr>
      <t xml:space="preserve"> * Pr</t>
    </r>
    <r>
      <rPr>
        <vertAlign val="superscript"/>
        <sz val="12"/>
        <color indexed="8"/>
        <rFont val="Arial"/>
        <family val="2"/>
      </rPr>
      <t xml:space="preserve">1/3 </t>
    </r>
    <r>
      <rPr>
        <sz val="12"/>
        <color indexed="8"/>
        <rFont val="Arial"/>
        <family val="2"/>
      </rPr>
      <t>+ 0.036*Re</t>
    </r>
    <r>
      <rPr>
        <vertAlign val="subscript"/>
        <sz val="12"/>
        <color indexed="8"/>
        <rFont val="Arial"/>
        <family val="2"/>
      </rPr>
      <t>L</t>
    </r>
    <r>
      <rPr>
        <vertAlign val="superscript"/>
        <sz val="12"/>
        <color indexed="8"/>
        <rFont val="Arial"/>
        <family val="2"/>
      </rPr>
      <t>0.8</t>
    </r>
    <r>
      <rPr>
        <sz val="12"/>
        <color indexed="8"/>
        <rFont val="Arial"/>
        <family val="2"/>
      </rPr>
      <t xml:space="preserve"> * Pr</t>
    </r>
    <r>
      <rPr>
        <vertAlign val="superscript"/>
        <sz val="12"/>
        <color indexed="8"/>
        <rFont val="Arial"/>
        <family val="2"/>
      </rPr>
      <t>0.43</t>
    </r>
    <r>
      <rPr>
        <sz val="12"/>
        <color indexed="8"/>
        <rFont val="Arial"/>
        <family val="2"/>
      </rPr>
      <t xml:space="preserve">  * (1-(Re</t>
    </r>
    <r>
      <rPr>
        <vertAlign val="subscript"/>
        <sz val="12"/>
        <color indexed="8"/>
        <rFont val="Arial"/>
        <family val="2"/>
      </rPr>
      <t>tr</t>
    </r>
    <r>
      <rPr>
        <sz val="12"/>
        <color indexed="8"/>
        <rFont val="Arial"/>
        <family val="2"/>
      </rPr>
      <t xml:space="preserve"> / Re</t>
    </r>
    <r>
      <rPr>
        <vertAlign val="subscript"/>
        <sz val="12"/>
        <color indexed="8"/>
        <rFont val="Arial"/>
        <family val="2"/>
      </rPr>
      <t>L</t>
    </r>
    <r>
      <rPr>
        <sz val="12"/>
        <color indexed="8"/>
        <rFont val="Arial"/>
        <family val="2"/>
      </rPr>
      <t xml:space="preserve"> )</t>
    </r>
    <r>
      <rPr>
        <vertAlign val="superscript"/>
        <sz val="12"/>
        <color indexed="8"/>
        <rFont val="Arial"/>
        <family val="2"/>
      </rPr>
      <t>0.8</t>
    </r>
    <r>
      <rPr>
        <sz val="12"/>
        <color indexed="8"/>
        <rFont val="Arial"/>
        <family val="2"/>
      </rPr>
      <t xml:space="preserve"> )</t>
    </r>
  </si>
  <si>
    <r>
      <t>0.664 * Re</t>
    </r>
    <r>
      <rPr>
        <vertAlign val="subscript"/>
        <sz val="12"/>
        <color indexed="8"/>
        <rFont val="Arial"/>
        <family val="2"/>
      </rPr>
      <t>tr</t>
    </r>
    <r>
      <rPr>
        <sz val="12"/>
        <color indexed="8"/>
        <rFont val="Arial"/>
        <family val="2"/>
      </rPr>
      <t>^1/2 * Pr^1/3 + 0.036*Re</t>
    </r>
    <r>
      <rPr>
        <vertAlign val="subscript"/>
        <sz val="12"/>
        <color indexed="8"/>
        <rFont val="Arial"/>
        <family val="2"/>
      </rPr>
      <t>L</t>
    </r>
    <r>
      <rPr>
        <sz val="12"/>
        <color indexed="8"/>
        <rFont val="Arial"/>
        <family val="2"/>
      </rPr>
      <t>^0.8 * Pr^0.43 * (1-(Re</t>
    </r>
    <r>
      <rPr>
        <vertAlign val="subscript"/>
        <sz val="12"/>
        <color indexed="8"/>
        <rFont val="Arial"/>
        <family val="2"/>
      </rPr>
      <t>tr</t>
    </r>
    <r>
      <rPr>
        <sz val="12"/>
        <color indexed="8"/>
        <rFont val="Arial"/>
        <family val="2"/>
      </rPr>
      <t xml:space="preserve"> / Re</t>
    </r>
    <r>
      <rPr>
        <vertAlign val="subscript"/>
        <sz val="12"/>
        <color indexed="8"/>
        <rFont val="Arial"/>
        <family val="2"/>
      </rPr>
      <t>L</t>
    </r>
    <r>
      <rPr>
        <sz val="12"/>
        <color indexed="8"/>
        <rFont val="Arial"/>
        <family val="2"/>
      </rPr>
      <t xml:space="preserve"> )^0.8 )</t>
    </r>
  </si>
  <si>
    <t>Nu * k / L</t>
  </si>
  <si>
    <t>From sheet "k, h"</t>
  </si>
  <si>
    <t>Pages 283 and  291</t>
  </si>
  <si>
    <t>Flow along a flat plate</t>
  </si>
  <si>
    <t xml:space="preserve">For turbulent flow   [1] </t>
  </si>
  <si>
    <r>
      <t>t</t>
    </r>
    <r>
      <rPr>
        <vertAlign val="subscript"/>
        <sz val="11"/>
        <color indexed="8"/>
        <rFont val="Arial"/>
        <family val="2"/>
      </rPr>
      <t>i</t>
    </r>
    <r>
      <rPr>
        <sz val="11"/>
        <color indexed="8"/>
        <rFont val="Arial"/>
        <family val="2"/>
      </rPr>
      <t xml:space="preserve"> =</t>
    </r>
  </si>
  <si>
    <t>Lenfth of roof</t>
  </si>
  <si>
    <t>Air properties</t>
  </si>
  <si>
    <t>Concection coefficient</t>
  </si>
  <si>
    <t>Turbulent convection coefficient</t>
  </si>
  <si>
    <t>Concrete</t>
  </si>
  <si>
    <t xml:space="preserve">A*(ti-ta)*(1/hi + sins/kins + sc/kc + 1/he)^-1   </t>
  </si>
  <si>
    <t>in addition to the resistances of the insulation</t>
  </si>
  <si>
    <r>
      <t>the inside temperature t</t>
    </r>
    <r>
      <rPr>
        <vertAlign val="subscript"/>
        <sz val="11"/>
        <color indexed="8"/>
        <rFont val="Arial"/>
        <family val="2"/>
      </rPr>
      <t xml:space="preserve">i </t>
    </r>
    <r>
      <rPr>
        <sz val="11"/>
        <color indexed="8"/>
        <rFont val="Arial"/>
        <family val="2"/>
      </rPr>
      <t>and the outside</t>
    </r>
  </si>
  <si>
    <r>
      <t>temperature t</t>
    </r>
    <r>
      <rPr>
        <vertAlign val="subscript"/>
        <sz val="11"/>
        <color indexed="8"/>
        <rFont val="Arial"/>
        <family val="2"/>
      </rPr>
      <t>a</t>
    </r>
    <r>
      <rPr>
        <sz val="11"/>
        <color indexed="8"/>
        <rFont val="Arial"/>
        <family val="2"/>
      </rPr>
      <t xml:space="preserve"> without considering radiation,</t>
    </r>
  </si>
  <si>
    <r>
      <t xml:space="preserve">Heat flow from room at ambient temperature </t>
    </r>
    <r>
      <rPr>
        <sz val="14"/>
        <color indexed="8"/>
        <rFont val="Arial"/>
        <family val="2"/>
      </rPr>
      <t>t</t>
    </r>
    <r>
      <rPr>
        <vertAlign val="subscript"/>
        <sz val="14"/>
        <color indexed="8"/>
        <rFont val="Arial"/>
        <family val="2"/>
      </rPr>
      <t>i</t>
    </r>
  </si>
  <si>
    <t>through an insulation layer and a roof until</t>
  </si>
  <si>
    <t>In a project, an engineering company</t>
  </si>
  <si>
    <t>in the figure.</t>
  </si>
  <si>
    <t xml:space="preserve">including only interior and exterior convection </t>
  </si>
  <si>
    <t>and the concrete,</t>
  </si>
  <si>
    <r>
      <t>q</t>
    </r>
    <r>
      <rPr>
        <vertAlign val="subscript"/>
        <sz val="11"/>
        <color indexed="8"/>
        <rFont val="Arial"/>
        <family val="2"/>
      </rPr>
      <t>i-a</t>
    </r>
    <r>
      <rPr>
        <sz val="11"/>
        <color indexed="8"/>
        <rFont val="Arial"/>
        <family val="2"/>
      </rPr>
      <t xml:space="preserve"> =</t>
    </r>
  </si>
  <si>
    <r>
      <t>t</t>
    </r>
    <r>
      <rPr>
        <vertAlign val="subscript"/>
        <sz val="11"/>
        <color indexed="8"/>
        <rFont val="Arial"/>
        <family val="2"/>
      </rPr>
      <t>a</t>
    </r>
    <r>
      <rPr>
        <sz val="11"/>
        <color indexed="8"/>
        <rFont val="Arial"/>
        <family val="2"/>
      </rPr>
      <t>=</t>
    </r>
  </si>
  <si>
    <r>
      <t>s</t>
    </r>
    <r>
      <rPr>
        <vertAlign val="subscript"/>
        <sz val="11"/>
        <color indexed="8"/>
        <rFont val="Arial"/>
        <family val="2"/>
      </rPr>
      <t>ins</t>
    </r>
    <r>
      <rPr>
        <sz val="11"/>
        <color indexed="8"/>
        <rFont val="Arial"/>
        <family val="2"/>
      </rPr>
      <t>=</t>
    </r>
  </si>
  <si>
    <r>
      <t>k</t>
    </r>
    <r>
      <rPr>
        <vertAlign val="subscript"/>
        <sz val="11"/>
        <color indexed="8"/>
        <rFont val="Arial"/>
        <family val="2"/>
      </rPr>
      <t>ins</t>
    </r>
    <r>
      <rPr>
        <sz val="11"/>
        <color indexed="8"/>
        <rFont val="Arial"/>
        <family val="2"/>
      </rPr>
      <t>=</t>
    </r>
  </si>
  <si>
    <r>
      <t>s</t>
    </r>
    <r>
      <rPr>
        <vertAlign val="subscript"/>
        <sz val="11"/>
        <color indexed="8"/>
        <rFont val="Arial"/>
        <family val="2"/>
      </rPr>
      <t>c</t>
    </r>
    <r>
      <rPr>
        <sz val="11"/>
        <color indexed="8"/>
        <rFont val="Arial"/>
        <family val="2"/>
      </rPr>
      <t>=</t>
    </r>
  </si>
  <si>
    <r>
      <t>h</t>
    </r>
    <r>
      <rPr>
        <vertAlign val="subscript"/>
        <sz val="11"/>
        <color indexed="8"/>
        <rFont val="Arial"/>
        <family val="2"/>
      </rPr>
      <t>i</t>
    </r>
    <r>
      <rPr>
        <sz val="11"/>
        <color indexed="8"/>
        <rFont val="Arial"/>
        <family val="2"/>
      </rPr>
      <t>=</t>
    </r>
  </si>
  <si>
    <r>
      <t>h</t>
    </r>
    <r>
      <rPr>
        <vertAlign val="subscript"/>
        <sz val="11"/>
        <color indexed="8"/>
        <rFont val="Arial"/>
        <family val="2"/>
      </rPr>
      <t>e</t>
    </r>
    <r>
      <rPr>
        <sz val="11"/>
        <color indexed="8"/>
        <rFont val="Arial"/>
        <family val="2"/>
      </rPr>
      <t>=</t>
    </r>
  </si>
  <si>
    <t>The resulting heat flow for a tile of surface A</t>
  </si>
  <si>
    <t>is the following</t>
  </si>
  <si>
    <r>
      <t>h</t>
    </r>
    <r>
      <rPr>
        <vertAlign val="subscript"/>
        <sz val="11"/>
        <color indexed="8"/>
        <rFont val="Arial"/>
        <family val="2"/>
      </rPr>
      <t>e</t>
    </r>
    <r>
      <rPr>
        <sz val="11"/>
        <color indexed="8"/>
        <rFont val="Arial"/>
        <family val="2"/>
      </rPr>
      <t xml:space="preserve"> =</t>
    </r>
  </si>
  <si>
    <t>When considering the radiation effects, the heat flow leaving</t>
  </si>
  <si>
    <t>the room was calculated as</t>
  </si>
  <si>
    <t>W   per tile</t>
  </si>
  <si>
    <t>W    per tile</t>
  </si>
  <si>
    <t>Thus, the simplified model gives an inferior value of</t>
  </si>
  <si>
    <r>
      <rPr>
        <sz val="11"/>
        <color indexed="8"/>
        <rFont val="Symbol"/>
        <family val="1"/>
      </rPr>
      <t>D</t>
    </r>
    <r>
      <rPr>
        <sz val="11"/>
        <color indexed="8"/>
        <rFont val="Arial"/>
        <family val="2"/>
      </rPr>
      <t>q =</t>
    </r>
  </si>
  <si>
    <r>
      <rPr>
        <sz val="11"/>
        <color indexed="8"/>
        <rFont val="Symbol"/>
        <family val="1"/>
      </rPr>
      <t>D</t>
    </r>
    <r>
      <rPr>
        <sz val="11"/>
        <color indexed="8"/>
        <rFont val="Arial"/>
        <family val="2"/>
      </rPr>
      <t>q% =</t>
    </r>
  </si>
  <si>
    <t>1 of 5</t>
  </si>
  <si>
    <t>2 of 5</t>
  </si>
  <si>
    <t>3 of 5</t>
  </si>
  <si>
    <t>4 of 5</t>
  </si>
  <si>
    <t>5 of 5</t>
  </si>
  <si>
    <t>(value per tile)</t>
  </si>
  <si>
    <t>(From reference)</t>
  </si>
  <si>
    <t xml:space="preserve">has used the following  model depicted </t>
  </si>
  <si>
    <t>It considers a model of a flow  between</t>
  </si>
  <si>
    <t>Rev. 25.03.2023</t>
  </si>
  <si>
    <t>The air is heating the surface (ta&gt;ts)</t>
  </si>
  <si>
    <r>
      <t>q</t>
    </r>
    <r>
      <rPr>
        <vertAlign val="subscript"/>
        <sz val="10"/>
        <color indexed="8"/>
        <rFont val="Arial"/>
        <family val="2"/>
      </rPr>
      <t>i-s</t>
    </r>
    <r>
      <rPr>
        <sz val="10"/>
        <color theme="1"/>
        <rFont val="Arial"/>
        <family val="2"/>
      </rPr>
      <t xml:space="preserve"> = A * (t</t>
    </r>
    <r>
      <rPr>
        <vertAlign val="subscript"/>
        <sz val="10"/>
        <color indexed="8"/>
        <rFont val="Arial"/>
        <family val="2"/>
      </rPr>
      <t xml:space="preserve">i </t>
    </r>
    <r>
      <rPr>
        <sz val="10"/>
        <color theme="1"/>
        <rFont val="Arial"/>
        <family val="2"/>
      </rPr>
      <t>- t</t>
    </r>
    <r>
      <rPr>
        <vertAlign val="subscript"/>
        <sz val="10"/>
        <color indexed="8"/>
        <rFont val="Arial"/>
        <family val="2"/>
      </rPr>
      <t>s</t>
    </r>
    <r>
      <rPr>
        <sz val="10"/>
        <color theme="1"/>
        <rFont val="Arial"/>
        <family val="2"/>
      </rPr>
      <t>) * (1/h</t>
    </r>
    <r>
      <rPr>
        <vertAlign val="subscript"/>
        <sz val="10"/>
        <color indexed="8"/>
        <rFont val="Arial"/>
        <family val="2"/>
      </rPr>
      <t>i</t>
    </r>
    <r>
      <rPr>
        <sz val="10"/>
        <color theme="1"/>
        <rFont val="Arial"/>
        <family val="2"/>
      </rPr>
      <t xml:space="preserve"> + si</t>
    </r>
    <r>
      <rPr>
        <vertAlign val="subscript"/>
        <sz val="10"/>
        <color indexed="8"/>
        <rFont val="Arial"/>
        <family val="2"/>
      </rPr>
      <t>ns</t>
    </r>
    <r>
      <rPr>
        <sz val="10"/>
        <color theme="1"/>
        <rFont val="Arial"/>
        <family val="2"/>
      </rPr>
      <t>/ki</t>
    </r>
    <r>
      <rPr>
        <vertAlign val="subscript"/>
        <sz val="10"/>
        <color indexed="8"/>
        <rFont val="Arial"/>
        <family val="2"/>
      </rPr>
      <t>ns</t>
    </r>
    <r>
      <rPr>
        <sz val="10"/>
        <color theme="1"/>
        <rFont val="Arial"/>
        <family val="2"/>
      </rPr>
      <t xml:space="preserve"> +  s</t>
    </r>
    <r>
      <rPr>
        <vertAlign val="subscript"/>
        <sz val="10"/>
        <color indexed="8"/>
        <rFont val="Arial"/>
        <family val="2"/>
      </rPr>
      <t xml:space="preserve">c </t>
    </r>
    <r>
      <rPr>
        <sz val="10"/>
        <color theme="1"/>
        <rFont val="Arial"/>
        <family val="2"/>
      </rPr>
      <t>/k</t>
    </r>
    <r>
      <rPr>
        <vertAlign val="subscript"/>
        <sz val="10"/>
        <color indexed="8"/>
        <rFont val="Arial"/>
        <family val="2"/>
      </rPr>
      <t xml:space="preserve">c </t>
    </r>
    <r>
      <rPr>
        <sz val="10"/>
        <color theme="1"/>
        <rFont val="Arial"/>
        <family val="2"/>
      </rPr>
      <t>)</t>
    </r>
    <r>
      <rPr>
        <vertAlign val="superscript"/>
        <sz val="10"/>
        <color indexed="8"/>
        <rFont val="Arial"/>
        <family val="2"/>
      </rPr>
      <t xml:space="preserve">-1  </t>
    </r>
    <r>
      <rPr>
        <sz val="10"/>
        <color theme="1"/>
        <rFont val="Arial"/>
        <family val="2"/>
      </rPr>
      <t xml:space="preserve"> (4)</t>
    </r>
  </si>
  <si>
    <r>
      <t xml:space="preserve">the exterior ambient at a temperature  </t>
    </r>
    <r>
      <rPr>
        <sz val="14"/>
        <color indexed="8"/>
        <rFont val="Arial"/>
        <family val="2"/>
      </rPr>
      <t>t</t>
    </r>
    <r>
      <rPr>
        <vertAlign val="subscript"/>
        <sz val="14"/>
        <color indexed="8"/>
        <rFont val="Arial"/>
        <family val="2"/>
      </rPr>
      <t>a</t>
    </r>
    <r>
      <rPr>
        <sz val="14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</si>
</sst>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"/>
    <numFmt numFmtId="165" formatCode="0.000"/>
    <numFmt numFmtId="166" formatCode="0.0000"/>
    <numFmt numFmtId="167" formatCode="0.00000"/>
    <numFmt numFmtId="168" formatCode="0.0E+00"/>
    <numFmt numFmtId="169" formatCode="0.E+00"/>
    <numFmt numFmtId="170" formatCode="0.0.E+00"/>
  </numFmts>
  <fonts count="96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Calibri"/>
      <family val="2"/>
    </font>
    <font>
      <sz val="10"/>
      <color indexed="40"/>
      <name val="Arial"/>
      <family val="2"/>
    </font>
    <font>
      <sz val="12"/>
      <color indexed="8"/>
      <name val="Arial"/>
      <family val="2"/>
    </font>
    <font>
      <sz val="11"/>
      <color indexed="8"/>
      <name val="Consolas"/>
      <family val="3"/>
    </font>
    <font>
      <sz val="11"/>
      <color indexed="8"/>
      <name val="Arial"/>
      <family val="2"/>
    </font>
    <font>
      <sz val="11"/>
      <color indexed="40"/>
      <name val="Arial"/>
      <family val="2"/>
    </font>
    <font>
      <sz val="11"/>
      <color indexed="8"/>
      <name val="Symbol"/>
      <family val="1"/>
    </font>
    <font>
      <sz val="11"/>
      <name val="Arial"/>
      <family val="2"/>
    </font>
    <font>
      <sz val="11"/>
      <name val="Symbol"/>
      <family val="1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vertAlign val="subscript"/>
      <sz val="11"/>
      <color indexed="8"/>
      <name val="Arial"/>
      <family val="2"/>
    </font>
    <font>
      <b/>
      <sz val="8"/>
      <color indexed="10"/>
      <name val="Arial"/>
      <family val="2"/>
    </font>
    <font>
      <b/>
      <sz val="11"/>
      <color indexed="8"/>
      <name val="Consolas"/>
      <family val="3"/>
    </font>
    <font>
      <sz val="10"/>
      <color indexed="8"/>
      <name val="Symbol"/>
      <family val="1"/>
    </font>
    <font>
      <vertAlign val="subscript"/>
      <sz val="10"/>
      <color indexed="8"/>
      <name val="Arial"/>
      <family val="2"/>
    </font>
    <font>
      <vertAlign val="subscript"/>
      <sz val="12"/>
      <color indexed="8"/>
      <name val="Arial"/>
      <family val="2"/>
    </font>
    <font>
      <sz val="12"/>
      <color indexed="8"/>
      <name val="Consolas"/>
      <family val="3"/>
    </font>
    <font>
      <vertAlign val="subscript"/>
      <sz val="12"/>
      <color indexed="8"/>
      <name val="Consolas"/>
      <family val="3"/>
    </font>
    <font>
      <vertAlign val="superscript"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4"/>
      <color indexed="8"/>
      <name val="Arial"/>
      <family val="2"/>
    </font>
    <font>
      <b/>
      <vertAlign val="subscript"/>
      <sz val="14"/>
      <color indexed="8"/>
      <name val="Arial"/>
      <family val="2"/>
    </font>
    <font>
      <vertAlign val="subscript"/>
      <sz val="11"/>
      <color indexed="8"/>
      <name val="Consolas"/>
      <family val="3"/>
    </font>
    <font>
      <vertAlign val="subscript"/>
      <sz val="8"/>
      <color indexed="8"/>
      <name val="Arial"/>
      <family val="2"/>
    </font>
    <font>
      <sz val="8"/>
      <color indexed="8"/>
      <name val="Calibri"/>
      <family val="2"/>
    </font>
    <font>
      <b/>
      <sz val="18"/>
      <color indexed="8"/>
      <name val="Arial"/>
      <family val="2"/>
    </font>
    <font>
      <vertAlign val="superscript"/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Symbol"/>
      <family val="1"/>
    </font>
    <font>
      <sz val="12"/>
      <color indexed="10"/>
      <name val="Calibri"/>
      <family val="2"/>
    </font>
    <font>
      <sz val="12"/>
      <name val="Arial"/>
      <family val="2"/>
    </font>
    <font>
      <vertAlign val="subscript"/>
      <sz val="14"/>
      <color indexed="8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vertAlign val="subscript"/>
      <sz val="14"/>
      <color indexed="8"/>
      <name val="Calibri"/>
      <family val="2"/>
    </font>
    <font>
      <vertAlign val="subscript"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onsolas"/>
      <family val="3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rgb="FF00B0F0"/>
      <name val="Arial"/>
      <family val="2"/>
    </font>
    <font>
      <sz val="11"/>
      <color rgb="FF00B0F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onsolas"/>
      <family val="3"/>
    </font>
    <font>
      <b/>
      <sz val="8"/>
      <color rgb="FFFF0000"/>
      <name val="Arial"/>
      <family val="2"/>
    </font>
    <font>
      <b/>
      <sz val="11"/>
      <color rgb="FFFF0000"/>
      <name val="Arial"/>
      <family val="2"/>
    </font>
    <font>
      <sz val="12"/>
      <color theme="1"/>
      <name val="Consolas"/>
      <family val="3"/>
    </font>
    <font>
      <sz val="8"/>
      <color theme="1"/>
      <name val="Calibri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sz val="12"/>
      <color rgb="FFFF0000"/>
      <name val="Calibri"/>
      <family val="2"/>
    </font>
    <font>
      <vertAlign val="subscript"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00B0F0"/>
      </left>
      <right/>
      <top style="double">
        <color rgb="FF00B0F0"/>
      </top>
      <bottom/>
    </border>
    <border>
      <left/>
      <right/>
      <top style="double">
        <color rgb="FF00B0F0"/>
      </top>
      <bottom/>
    </border>
    <border>
      <left style="double">
        <color rgb="FF00B0F0"/>
      </left>
      <right/>
      <top/>
      <bottom/>
    </border>
    <border>
      <left/>
      <right style="double">
        <color rgb="FF00B0F0"/>
      </right>
      <top/>
      <bottom/>
    </border>
    <border>
      <left style="double">
        <color rgb="FF00B0F0"/>
      </left>
      <right/>
      <top/>
      <bottom style="double">
        <color rgb="FF00B0F0"/>
      </bottom>
    </border>
    <border>
      <left/>
      <right/>
      <top/>
      <bottom style="double">
        <color rgb="FF00B0F0"/>
      </bottom>
    </border>
    <border>
      <left/>
      <right style="double">
        <color rgb="FF00B0F0"/>
      </right>
      <top/>
      <bottom style="double">
        <color rgb="FF00B0F0"/>
      </bottom>
    </border>
    <border>
      <left style="thick">
        <color rgb="FF00B0F0"/>
      </left>
      <right/>
      <top style="thick">
        <color rgb="FF00B0F0"/>
      </top>
      <bottom/>
    </border>
    <border>
      <left/>
      <right/>
      <top style="thick">
        <color rgb="FF00B0F0"/>
      </top>
      <bottom/>
    </border>
    <border>
      <left style="thick">
        <color rgb="FF00B0F0"/>
      </left>
      <right/>
      <top/>
      <bottom/>
    </border>
    <border>
      <left style="thick">
        <color rgb="FF00B0F0"/>
      </left>
      <right/>
      <top/>
      <bottom style="thick">
        <color rgb="FF00B0F0"/>
      </bottom>
    </border>
    <border>
      <left/>
      <right/>
      <top/>
      <bottom style="thick">
        <color rgb="FF00B0F0"/>
      </bottom>
    </border>
    <border>
      <left/>
      <right style="thick">
        <color rgb="FF00B0F0"/>
      </right>
      <top style="thick">
        <color rgb="FF00B0F0"/>
      </top>
      <bottom/>
    </border>
    <border>
      <left/>
      <right style="thick">
        <color rgb="FF00B0F0"/>
      </right>
      <top/>
      <bottom/>
    </border>
    <border>
      <left style="thick">
        <color rgb="FF00B0F0"/>
      </left>
      <right style="thick">
        <color rgb="FF00B0F0"/>
      </right>
      <top style="thick">
        <color rgb="FF00B0F0"/>
      </top>
      <bottom style="thick">
        <color rgb="FF00B0F0"/>
      </bottom>
    </border>
    <border>
      <left/>
      <right style="thick">
        <color rgb="FF00B0F0"/>
      </right>
      <top/>
      <bottom style="thick">
        <color rgb="FF00B0F0"/>
      </bottom>
    </border>
    <border>
      <left/>
      <right style="double">
        <color rgb="FF00B0F0"/>
      </right>
      <top style="double">
        <color rgb="FF00B0F0"/>
      </top>
      <bottom/>
    </border>
    <border>
      <left style="medium">
        <color rgb="FF00B0F0"/>
      </left>
      <right/>
      <top/>
      <bottom/>
    </border>
    <border>
      <left style="medium">
        <color rgb="FF00B0F0"/>
      </left>
      <right/>
      <top style="medium">
        <color rgb="FF00B0F0"/>
      </top>
      <bottom/>
    </border>
    <border>
      <left/>
      <right/>
      <top style="medium">
        <color rgb="FF00B0F0"/>
      </top>
      <bottom/>
    </border>
    <border>
      <left/>
      <right/>
      <top/>
      <bottom style="medium">
        <color rgb="FF00B0F0"/>
      </bottom>
    </border>
    <border>
      <left/>
      <right style="medium">
        <color rgb="FF00B0F0"/>
      </right>
      <top style="medium">
        <color rgb="FF00B0F0"/>
      </top>
      <bottom/>
    </border>
    <border>
      <left/>
      <right style="medium">
        <color rgb="FF00B0F0"/>
      </right>
      <top/>
      <bottom/>
    </border>
    <border>
      <left/>
      <right style="medium">
        <color rgb="FF00B0F0"/>
      </right>
      <top/>
      <bottom style="medium">
        <color rgb="FF00B0F0"/>
      </bottom>
    </border>
    <border>
      <left style="medium">
        <color rgb="FF00B0F0"/>
      </left>
      <right/>
      <top/>
      <bottom style="medium">
        <color rgb="FF00B0F0"/>
      </bottom>
    </border>
    <border>
      <left/>
      <right/>
      <top style="thick">
        <color rgb="FF00B0F0"/>
      </top>
      <bottom style="thick">
        <color rgb="FF00B0F0"/>
      </bottom>
    </border>
    <border>
      <left/>
      <right style="thick">
        <color rgb="FF00B0F0"/>
      </right>
      <top style="thick">
        <color rgb="FF00B0F0"/>
      </top>
      <bottom style="thick">
        <color rgb="FF00B0F0"/>
      </bottom>
    </border>
    <border>
      <left style="thick">
        <color rgb="FF00B0F0"/>
      </left>
      <right/>
      <top style="thick">
        <color rgb="FF00B0F0"/>
      </top>
      <bottom style="thick">
        <color rgb="FF00B0F0"/>
      </bottom>
    </border>
    <border>
      <left style="thick">
        <color rgb="FF00B0F0"/>
      </left>
      <right style="thick">
        <color rgb="FF00B0F0"/>
      </right>
      <top style="thick">
        <color rgb="FF00B0F0"/>
      </top>
      <bottom style="medium">
        <color rgb="FF00B0F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70" fillId="0" borderId="0" xfId="52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 horizontal="left"/>
    </xf>
    <xf numFmtId="0" fontId="78" fillId="0" borderId="0" xfId="0" applyFont="1" applyBorder="1" applyAlignment="1">
      <alignment/>
    </xf>
    <xf numFmtId="0" fontId="7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9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165" fontId="0" fillId="33" borderId="0" xfId="0" applyNumberFormat="1" applyFont="1" applyFill="1" applyBorder="1" applyAlignment="1">
      <alignment horizontal="center"/>
    </xf>
    <xf numFmtId="0" fontId="80" fillId="0" borderId="0" xfId="0" applyFont="1" applyAlignment="1">
      <alignment/>
    </xf>
    <xf numFmtId="0" fontId="70" fillId="0" borderId="0" xfId="52" applyBorder="1" applyAlignment="1">
      <alignment/>
    </xf>
    <xf numFmtId="0" fontId="81" fillId="0" borderId="0" xfId="0" applyFont="1" applyBorder="1" applyAlignment="1">
      <alignment vertical="center"/>
    </xf>
    <xf numFmtId="0" fontId="82" fillId="0" borderId="0" xfId="0" applyFont="1" applyBorder="1" applyAlignment="1">
      <alignment/>
    </xf>
    <xf numFmtId="0" fontId="82" fillId="0" borderId="0" xfId="0" applyFont="1" applyBorder="1" applyAlignment="1">
      <alignment horizontal="center"/>
    </xf>
    <xf numFmtId="0" fontId="81" fillId="0" borderId="0" xfId="0" applyFont="1" applyBorder="1" applyAlignment="1">
      <alignment horizontal="left" vertical="center" indent="2"/>
    </xf>
    <xf numFmtId="0" fontId="82" fillId="0" borderId="0" xfId="0" applyFont="1" applyBorder="1" applyAlignment="1">
      <alignment vertical="center"/>
    </xf>
    <xf numFmtId="0" fontId="82" fillId="0" borderId="0" xfId="0" applyFont="1" applyBorder="1" applyAlignment="1">
      <alignment horizontal="left" vertical="center" indent="2"/>
    </xf>
    <xf numFmtId="0" fontId="82" fillId="0" borderId="0" xfId="0" applyFont="1" applyAlignment="1">
      <alignment/>
    </xf>
    <xf numFmtId="0" fontId="82" fillId="0" borderId="17" xfId="0" applyFont="1" applyBorder="1" applyAlignment="1">
      <alignment/>
    </xf>
    <xf numFmtId="0" fontId="82" fillId="0" borderId="18" xfId="0" applyFont="1" applyBorder="1" applyAlignment="1">
      <alignment/>
    </xf>
    <xf numFmtId="0" fontId="82" fillId="0" borderId="19" xfId="0" applyFont="1" applyBorder="1" applyAlignment="1">
      <alignment/>
    </xf>
    <xf numFmtId="0" fontId="82" fillId="0" borderId="20" xfId="0" applyFont="1" applyBorder="1" applyAlignment="1">
      <alignment/>
    </xf>
    <xf numFmtId="0" fontId="82" fillId="0" borderId="21" xfId="0" applyFont="1" applyBorder="1" applyAlignment="1">
      <alignment/>
    </xf>
    <xf numFmtId="0" fontId="82" fillId="0" borderId="21" xfId="0" applyFont="1" applyBorder="1" applyAlignment="1">
      <alignment horizontal="center"/>
    </xf>
    <xf numFmtId="0" fontId="82" fillId="0" borderId="0" xfId="0" applyFont="1" applyBorder="1" applyAlignment="1">
      <alignment horizontal="left"/>
    </xf>
    <xf numFmtId="0" fontId="82" fillId="34" borderId="0" xfId="0" applyFont="1" applyFill="1" applyBorder="1" applyAlignment="1">
      <alignment horizontal="center"/>
    </xf>
    <xf numFmtId="11" fontId="82" fillId="33" borderId="0" xfId="0" applyNumberFormat="1" applyFont="1" applyFill="1" applyBorder="1" applyAlignment="1">
      <alignment horizontal="center"/>
    </xf>
    <xf numFmtId="11" fontId="82" fillId="0" borderId="0" xfId="0" applyNumberFormat="1" applyFont="1" applyBorder="1" applyAlignment="1">
      <alignment horizontal="center"/>
    </xf>
    <xf numFmtId="0" fontId="82" fillId="0" borderId="0" xfId="0" applyFont="1" applyBorder="1" applyAlignment="1">
      <alignment/>
    </xf>
    <xf numFmtId="11" fontId="82" fillId="33" borderId="0" xfId="0" applyNumberFormat="1" applyFont="1" applyFill="1" applyBorder="1" applyAlignment="1">
      <alignment/>
    </xf>
    <xf numFmtId="0" fontId="82" fillId="0" borderId="0" xfId="0" applyFont="1" applyFill="1" applyBorder="1" applyAlignment="1">
      <alignment horizontal="center"/>
    </xf>
    <xf numFmtId="0" fontId="82" fillId="0" borderId="0" xfId="0" applyFont="1" applyFill="1" applyBorder="1" applyAlignment="1">
      <alignment horizontal="left"/>
    </xf>
    <xf numFmtId="164" fontId="82" fillId="33" borderId="0" xfId="0" applyNumberFormat="1" applyFont="1" applyFill="1" applyBorder="1" applyAlignment="1">
      <alignment horizontal="center"/>
    </xf>
    <xf numFmtId="2" fontId="82" fillId="0" borderId="0" xfId="0" applyNumberFormat="1" applyFont="1" applyBorder="1" applyAlignment="1">
      <alignment horizontal="center"/>
    </xf>
    <xf numFmtId="166" fontId="82" fillId="33" borderId="0" xfId="0" applyNumberFormat="1" applyFont="1" applyFill="1" applyBorder="1" applyAlignment="1">
      <alignment horizontal="center"/>
    </xf>
    <xf numFmtId="2" fontId="82" fillId="33" borderId="0" xfId="0" applyNumberFormat="1" applyFont="1" applyFill="1" applyBorder="1" applyAlignment="1">
      <alignment horizontal="center"/>
    </xf>
    <xf numFmtId="0" fontId="82" fillId="33" borderId="0" xfId="0" applyFont="1" applyFill="1" applyBorder="1" applyAlignment="1">
      <alignment horizontal="center"/>
    </xf>
    <xf numFmtId="0" fontId="82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13" fillId="10" borderId="0" xfId="0" applyFont="1" applyFill="1" applyBorder="1" applyAlignment="1">
      <alignment horizontal="center"/>
    </xf>
    <xf numFmtId="0" fontId="82" fillId="10" borderId="0" xfId="0" applyFont="1" applyFill="1" applyBorder="1" applyAlignment="1">
      <alignment horizontal="center"/>
    </xf>
    <xf numFmtId="0" fontId="82" fillId="0" borderId="22" xfId="0" applyFont="1" applyBorder="1" applyAlignment="1">
      <alignment/>
    </xf>
    <xf numFmtId="0" fontId="82" fillId="0" borderId="19" xfId="0" applyFont="1" applyBorder="1" applyAlignment="1">
      <alignment horizontal="center"/>
    </xf>
    <xf numFmtId="165" fontId="83" fillId="35" borderId="0" xfId="0" applyNumberFormat="1" applyFont="1" applyFill="1" applyBorder="1" applyAlignment="1">
      <alignment horizontal="center"/>
    </xf>
    <xf numFmtId="0" fontId="82" fillId="0" borderId="23" xfId="0" applyFont="1" applyBorder="1" applyAlignment="1">
      <alignment/>
    </xf>
    <xf numFmtId="0" fontId="83" fillId="35" borderId="0" xfId="0" applyFont="1" applyFill="1" applyBorder="1" applyAlignment="1">
      <alignment/>
    </xf>
    <xf numFmtId="1" fontId="82" fillId="0" borderId="0" xfId="0" applyNumberFormat="1" applyFont="1" applyBorder="1" applyAlignment="1">
      <alignment horizontal="center"/>
    </xf>
    <xf numFmtId="0" fontId="82" fillId="34" borderId="23" xfId="0" applyFont="1" applyFill="1" applyBorder="1" applyAlignment="1">
      <alignment horizontal="center"/>
    </xf>
    <xf numFmtId="0" fontId="82" fillId="34" borderId="0" xfId="0" applyFont="1" applyFill="1" applyBorder="1" applyAlignment="1">
      <alignment/>
    </xf>
    <xf numFmtId="164" fontId="82" fillId="33" borderId="24" xfId="0" applyNumberFormat="1" applyFont="1" applyFill="1" applyBorder="1" applyAlignment="1">
      <alignment horizontal="center"/>
    </xf>
    <xf numFmtId="0" fontId="82" fillId="0" borderId="25" xfId="0" applyFont="1" applyBorder="1" applyAlignment="1">
      <alignment/>
    </xf>
    <xf numFmtId="0" fontId="82" fillId="33" borderId="0" xfId="0" applyFont="1" applyFill="1" applyBorder="1" applyAlignment="1">
      <alignment/>
    </xf>
    <xf numFmtId="164" fontId="82" fillId="0" borderId="0" xfId="0" applyNumberFormat="1" applyFont="1" applyBorder="1" applyAlignment="1">
      <alignment horizontal="center"/>
    </xf>
    <xf numFmtId="164" fontId="82" fillId="0" borderId="0" xfId="0" applyNumberFormat="1" applyFont="1" applyBorder="1" applyAlignment="1">
      <alignment horizontal="left"/>
    </xf>
    <xf numFmtId="164" fontId="82" fillId="0" borderId="0" xfId="0" applyNumberFormat="1" applyFont="1" applyBorder="1" applyAlignment="1">
      <alignment/>
    </xf>
    <xf numFmtId="165" fontId="82" fillId="0" borderId="0" xfId="0" applyNumberFormat="1" applyFont="1" applyBorder="1" applyAlignment="1">
      <alignment/>
    </xf>
    <xf numFmtId="0" fontId="84" fillId="0" borderId="26" xfId="0" applyFont="1" applyBorder="1" applyAlignment="1">
      <alignment horizontal="center"/>
    </xf>
    <xf numFmtId="0" fontId="78" fillId="0" borderId="0" xfId="0" applyFont="1" applyBorder="1" applyAlignment="1">
      <alignment horizontal="left"/>
    </xf>
    <xf numFmtId="0" fontId="78" fillId="0" borderId="0" xfId="0" applyFont="1" applyBorder="1" applyAlignment="1">
      <alignment horizontal="center"/>
    </xf>
    <xf numFmtId="168" fontId="78" fillId="0" borderId="0" xfId="0" applyNumberFormat="1" applyFont="1" applyBorder="1" applyAlignment="1">
      <alignment horizontal="center"/>
    </xf>
    <xf numFmtId="2" fontId="82" fillId="0" borderId="0" xfId="0" applyNumberFormat="1" applyFont="1" applyFill="1" applyBorder="1" applyAlignment="1">
      <alignment horizontal="center"/>
    </xf>
    <xf numFmtId="168" fontId="82" fillId="0" borderId="0" xfId="0" applyNumberFormat="1" applyFont="1" applyFill="1" applyBorder="1" applyAlignment="1">
      <alignment/>
    </xf>
    <xf numFmtId="11" fontId="82" fillId="0" borderId="0" xfId="0" applyNumberFormat="1" applyFont="1" applyFill="1" applyBorder="1" applyAlignment="1">
      <alignment/>
    </xf>
    <xf numFmtId="167" fontId="82" fillId="0" borderId="0" xfId="0" applyNumberFormat="1" applyFont="1" applyFill="1" applyBorder="1" applyAlignment="1">
      <alignment horizontal="center"/>
    </xf>
    <xf numFmtId="0" fontId="85" fillId="0" borderId="0" xfId="0" applyFont="1" applyFill="1" applyBorder="1" applyAlignment="1">
      <alignment horizontal="center"/>
    </xf>
    <xf numFmtId="164" fontId="82" fillId="0" borderId="0" xfId="0" applyNumberFormat="1" applyFont="1" applyFill="1" applyBorder="1" applyAlignment="1">
      <alignment horizontal="center"/>
    </xf>
    <xf numFmtId="0" fontId="82" fillId="0" borderId="27" xfId="0" applyFont="1" applyBorder="1" applyAlignment="1">
      <alignment horizontal="center"/>
    </xf>
    <xf numFmtId="0" fontId="82" fillId="0" borderId="27" xfId="0" applyFont="1" applyFill="1" applyBorder="1" applyAlignment="1">
      <alignment horizontal="left"/>
    </xf>
    <xf numFmtId="0" fontId="86" fillId="0" borderId="28" xfId="0" applyFont="1" applyBorder="1" applyAlignment="1">
      <alignment horizontal="left"/>
    </xf>
    <xf numFmtId="0" fontId="82" fillId="0" borderId="29" xfId="0" applyFont="1" applyBorder="1" applyAlignment="1">
      <alignment horizontal="center"/>
    </xf>
    <xf numFmtId="0" fontId="82" fillId="0" borderId="30" xfId="0" applyFont="1" applyBorder="1" applyAlignment="1">
      <alignment/>
    </xf>
    <xf numFmtId="0" fontId="82" fillId="0" borderId="31" xfId="0" applyFont="1" applyBorder="1" applyAlignment="1">
      <alignment/>
    </xf>
    <xf numFmtId="0" fontId="82" fillId="0" borderId="32" xfId="0" applyFont="1" applyBorder="1" applyAlignment="1">
      <alignment/>
    </xf>
    <xf numFmtId="0" fontId="82" fillId="0" borderId="33" xfId="0" applyFont="1" applyBorder="1" applyAlignment="1">
      <alignment/>
    </xf>
    <xf numFmtId="0" fontId="82" fillId="0" borderId="27" xfId="0" applyFont="1" applyBorder="1" applyAlignment="1">
      <alignment/>
    </xf>
    <xf numFmtId="0" fontId="13" fillId="0" borderId="27" xfId="0" applyFont="1" applyBorder="1" applyAlignment="1">
      <alignment horizontal="center"/>
    </xf>
    <xf numFmtId="0" fontId="87" fillId="0" borderId="28" xfId="0" applyFont="1" applyBorder="1" applyAlignment="1">
      <alignment vertical="center"/>
    </xf>
    <xf numFmtId="0" fontId="82" fillId="0" borderId="29" xfId="0" applyFont="1" applyBorder="1" applyAlignment="1">
      <alignment/>
    </xf>
    <xf numFmtId="0" fontId="82" fillId="0" borderId="34" xfId="0" applyFont="1" applyBorder="1" applyAlignment="1">
      <alignment/>
    </xf>
    <xf numFmtId="0" fontId="60" fillId="0" borderId="32" xfId="0" applyFont="1" applyBorder="1" applyAlignment="1">
      <alignment horizontal="right"/>
    </xf>
    <xf numFmtId="165" fontId="82" fillId="0" borderId="0" xfId="0" applyNumberFormat="1" applyFont="1" applyBorder="1" applyAlignment="1">
      <alignment horizontal="center"/>
    </xf>
    <xf numFmtId="0" fontId="82" fillId="0" borderId="27" xfId="0" applyFont="1" applyFill="1" applyBorder="1" applyAlignment="1">
      <alignment horizontal="center"/>
    </xf>
    <xf numFmtId="0" fontId="86" fillId="0" borderId="27" xfId="0" applyFont="1" applyBorder="1" applyAlignment="1">
      <alignment/>
    </xf>
    <xf numFmtId="0" fontId="82" fillId="0" borderId="32" xfId="0" applyFont="1" applyFill="1" applyBorder="1" applyAlignment="1">
      <alignment/>
    </xf>
    <xf numFmtId="0" fontId="86" fillId="0" borderId="28" xfId="0" applyFont="1" applyBorder="1" applyAlignment="1">
      <alignment/>
    </xf>
    <xf numFmtId="0" fontId="82" fillId="0" borderId="34" xfId="0" applyFont="1" applyBorder="1" applyAlignment="1">
      <alignment horizontal="center"/>
    </xf>
    <xf numFmtId="0" fontId="84" fillId="0" borderId="0" xfId="0" applyFont="1" applyAlignment="1">
      <alignment horizontal="center"/>
    </xf>
    <xf numFmtId="0" fontId="84" fillId="0" borderId="22" xfId="0" applyFont="1" applyBorder="1" applyAlignment="1">
      <alignment horizontal="center"/>
    </xf>
    <xf numFmtId="0" fontId="84" fillId="0" borderId="23" xfId="0" applyFont="1" applyBorder="1" applyAlignment="1">
      <alignment horizontal="center"/>
    </xf>
    <xf numFmtId="0" fontId="84" fillId="0" borderId="25" xfId="0" applyFont="1" applyBorder="1" applyAlignment="1">
      <alignment horizontal="center"/>
    </xf>
    <xf numFmtId="166" fontId="82" fillId="0" borderId="0" xfId="0" applyNumberFormat="1" applyFont="1" applyBorder="1" applyAlignment="1">
      <alignment horizontal="center"/>
    </xf>
    <xf numFmtId="168" fontId="82" fillId="0" borderId="0" xfId="0" applyNumberFormat="1" applyFont="1" applyBorder="1" applyAlignment="1">
      <alignment horizontal="center"/>
    </xf>
    <xf numFmtId="168" fontId="82" fillId="33" borderId="0" xfId="0" applyNumberFormat="1" applyFont="1" applyFill="1" applyBorder="1" applyAlignment="1">
      <alignment horizontal="center"/>
    </xf>
    <xf numFmtId="0" fontId="86" fillId="0" borderId="0" xfId="0" applyFont="1" applyBorder="1" applyAlignment="1">
      <alignment/>
    </xf>
    <xf numFmtId="0" fontId="88" fillId="0" borderId="0" xfId="0" applyFont="1" applyBorder="1" applyAlignment="1">
      <alignment/>
    </xf>
    <xf numFmtId="0" fontId="82" fillId="10" borderId="21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34" xfId="0" applyFont="1" applyBorder="1" applyAlignment="1">
      <alignment/>
    </xf>
    <xf numFmtId="165" fontId="82" fillId="0" borderId="0" xfId="0" applyNumberFormat="1" applyFont="1" applyFill="1" applyBorder="1" applyAlignment="1">
      <alignment horizontal="center"/>
    </xf>
    <xf numFmtId="164" fontId="82" fillId="0" borderId="30" xfId="0" applyNumberFormat="1" applyFont="1" applyFill="1" applyBorder="1" applyAlignment="1">
      <alignment horizontal="center"/>
    </xf>
    <xf numFmtId="0" fontId="82" fillId="0" borderId="12" xfId="0" applyFont="1" applyBorder="1" applyAlignment="1">
      <alignment/>
    </xf>
    <xf numFmtId="0" fontId="82" fillId="0" borderId="10" xfId="0" applyFont="1" applyBorder="1" applyAlignment="1">
      <alignment/>
    </xf>
    <xf numFmtId="0" fontId="82" fillId="0" borderId="11" xfId="0" applyFont="1" applyBorder="1" applyAlignment="1">
      <alignment/>
    </xf>
    <xf numFmtId="0" fontId="82" fillId="0" borderId="14" xfId="0" applyFont="1" applyBorder="1" applyAlignment="1">
      <alignment/>
    </xf>
    <xf numFmtId="0" fontId="82" fillId="0" borderId="15" xfId="0" applyFont="1" applyBorder="1" applyAlignment="1">
      <alignment/>
    </xf>
    <xf numFmtId="0" fontId="82" fillId="0" borderId="28" xfId="0" applyFont="1" applyBorder="1" applyAlignment="1">
      <alignment/>
    </xf>
    <xf numFmtId="0" fontId="78" fillId="0" borderId="27" xfId="0" applyFont="1" applyBorder="1" applyAlignment="1">
      <alignment/>
    </xf>
    <xf numFmtId="0" fontId="82" fillId="34" borderId="32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80" fillId="0" borderId="35" xfId="0" applyFont="1" applyBorder="1" applyAlignment="1">
      <alignment/>
    </xf>
    <xf numFmtId="0" fontId="80" fillId="0" borderId="36" xfId="0" applyFont="1" applyBorder="1" applyAlignment="1">
      <alignment/>
    </xf>
    <xf numFmtId="0" fontId="84" fillId="0" borderId="0" xfId="0" applyFont="1" applyBorder="1" applyAlignment="1">
      <alignment horizontal="center"/>
    </xf>
    <xf numFmtId="0" fontId="84" fillId="0" borderId="13" xfId="0" applyFont="1" applyBorder="1" applyAlignment="1">
      <alignment horizontal="center"/>
    </xf>
    <xf numFmtId="0" fontId="84" fillId="0" borderId="16" xfId="0" applyFont="1" applyBorder="1" applyAlignment="1">
      <alignment horizontal="center"/>
    </xf>
    <xf numFmtId="0" fontId="82" fillId="0" borderId="31" xfId="0" applyFont="1" applyBorder="1" applyAlignment="1">
      <alignment horizontal="center"/>
    </xf>
    <xf numFmtId="0" fontId="89" fillId="0" borderId="0" xfId="0" applyFont="1" applyBorder="1" applyAlignment="1">
      <alignment/>
    </xf>
    <xf numFmtId="2" fontId="82" fillId="33" borderId="30" xfId="0" applyNumberFormat="1" applyFont="1" applyFill="1" applyBorder="1" applyAlignment="1">
      <alignment horizontal="center"/>
    </xf>
    <xf numFmtId="0" fontId="86" fillId="0" borderId="12" xfId="0" applyFont="1" applyBorder="1" applyAlignment="1">
      <alignment/>
    </xf>
    <xf numFmtId="2" fontId="82" fillId="0" borderId="0" xfId="0" applyNumberFormat="1" applyFont="1" applyBorder="1" applyAlignment="1">
      <alignment/>
    </xf>
    <xf numFmtId="0" fontId="90" fillId="0" borderId="28" xfId="0" applyFont="1" applyBorder="1" applyAlignment="1">
      <alignment vertical="center"/>
    </xf>
    <xf numFmtId="0" fontId="80" fillId="0" borderId="29" xfId="0" applyFont="1" applyBorder="1" applyAlignment="1">
      <alignment/>
    </xf>
    <xf numFmtId="0" fontId="81" fillId="0" borderId="0" xfId="0" applyFont="1" applyBorder="1" applyAlignment="1">
      <alignment horizontal="center" vertical="center"/>
    </xf>
    <xf numFmtId="0" fontId="81" fillId="0" borderId="12" xfId="0" applyFont="1" applyBorder="1" applyAlignment="1">
      <alignment vertical="center"/>
    </xf>
    <xf numFmtId="0" fontId="82" fillId="0" borderId="15" xfId="0" applyFont="1" applyBorder="1" applyAlignment="1">
      <alignment horizontal="center"/>
    </xf>
    <xf numFmtId="0" fontId="82" fillId="10" borderId="15" xfId="0" applyFont="1" applyFill="1" applyBorder="1" applyAlignment="1">
      <alignment horizontal="center"/>
    </xf>
    <xf numFmtId="2" fontId="82" fillId="10" borderId="0" xfId="0" applyNumberFormat="1" applyFont="1" applyFill="1" applyBorder="1" applyAlignment="1">
      <alignment horizontal="center"/>
    </xf>
    <xf numFmtId="0" fontId="82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91" fillId="0" borderId="0" xfId="0" applyFont="1" applyBorder="1" applyAlignment="1">
      <alignment horizontal="left"/>
    </xf>
    <xf numFmtId="0" fontId="9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82" fillId="0" borderId="28" xfId="0" applyFont="1" applyBorder="1" applyAlignment="1">
      <alignment horizontal="center"/>
    </xf>
    <xf numFmtId="0" fontId="82" fillId="0" borderId="29" xfId="0" applyFont="1" applyBorder="1" applyAlignment="1">
      <alignment horizontal="left"/>
    </xf>
    <xf numFmtId="0" fontId="0" fillId="2" borderId="17" xfId="0" applyFont="1" applyFill="1" applyBorder="1" applyAlignment="1">
      <alignment/>
    </xf>
    <xf numFmtId="0" fontId="82" fillId="2" borderId="18" xfId="0" applyFont="1" applyFill="1" applyBorder="1" applyAlignment="1">
      <alignment/>
    </xf>
    <xf numFmtId="0" fontId="82" fillId="2" borderId="22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82" fillId="2" borderId="0" xfId="0" applyFont="1" applyFill="1" applyBorder="1" applyAlignment="1">
      <alignment/>
    </xf>
    <xf numFmtId="0" fontId="82" fillId="2" borderId="23" xfId="0" applyFont="1" applyFill="1" applyBorder="1" applyAlignment="1">
      <alignment/>
    </xf>
    <xf numFmtId="0" fontId="82" fillId="2" borderId="25" xfId="0" applyFont="1" applyFill="1" applyBorder="1" applyAlignment="1">
      <alignment/>
    </xf>
    <xf numFmtId="0" fontId="0" fillId="0" borderId="0" xfId="0" applyAlignment="1">
      <alignment horizontal="left" vertical="center" indent="1"/>
    </xf>
    <xf numFmtId="0" fontId="80" fillId="0" borderId="0" xfId="0" applyFont="1" applyAlignment="1">
      <alignment horizontal="left" vertical="center" indent="1"/>
    </xf>
    <xf numFmtId="0" fontId="92" fillId="0" borderId="0" xfId="0" applyFont="1" applyAlignment="1">
      <alignment/>
    </xf>
    <xf numFmtId="0" fontId="80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70" fillId="0" borderId="0" xfId="52" applyAlignment="1">
      <alignment horizontal="left" vertical="center" indent="1"/>
    </xf>
    <xf numFmtId="0" fontId="80" fillId="0" borderId="0" xfId="0" applyFont="1" applyAlignment="1">
      <alignment horizontal="center"/>
    </xf>
    <xf numFmtId="0" fontId="80" fillId="0" borderId="0" xfId="0" applyFont="1" applyBorder="1" applyAlignment="1">
      <alignment horizontal="center"/>
    </xf>
    <xf numFmtId="0" fontId="80" fillId="0" borderId="0" xfId="0" applyFont="1" applyBorder="1" applyAlignment="1">
      <alignment/>
    </xf>
    <xf numFmtId="0" fontId="80" fillId="0" borderId="18" xfId="0" applyFont="1" applyBorder="1" applyAlignment="1">
      <alignment/>
    </xf>
    <xf numFmtId="0" fontId="80" fillId="0" borderId="37" xfId="0" applyFont="1" applyBorder="1" applyAlignment="1">
      <alignment horizontal="center"/>
    </xf>
    <xf numFmtId="0" fontId="80" fillId="34" borderId="0" xfId="0" applyFont="1" applyFill="1" applyBorder="1" applyAlignment="1">
      <alignment horizontal="center"/>
    </xf>
    <xf numFmtId="0" fontId="80" fillId="0" borderId="12" xfId="0" applyFont="1" applyBorder="1" applyAlignment="1">
      <alignment/>
    </xf>
    <xf numFmtId="0" fontId="80" fillId="0" borderId="10" xfId="0" applyFont="1" applyBorder="1" applyAlignment="1">
      <alignment/>
    </xf>
    <xf numFmtId="0" fontId="80" fillId="0" borderId="11" xfId="0" applyFont="1" applyBorder="1" applyAlignment="1">
      <alignment/>
    </xf>
    <xf numFmtId="0" fontId="80" fillId="0" borderId="14" xfId="0" applyFont="1" applyBorder="1" applyAlignment="1">
      <alignment/>
    </xf>
    <xf numFmtId="0" fontId="80" fillId="0" borderId="15" xfId="0" applyFont="1" applyBorder="1" applyAlignment="1">
      <alignment horizontal="center"/>
    </xf>
    <xf numFmtId="0" fontId="80" fillId="0" borderId="15" xfId="0" applyFont="1" applyBorder="1" applyAlignment="1">
      <alignment/>
    </xf>
    <xf numFmtId="0" fontId="80" fillId="0" borderId="26" xfId="0" applyFont="1" applyBorder="1" applyAlignment="1">
      <alignment/>
    </xf>
    <xf numFmtId="0" fontId="80" fillId="0" borderId="13" xfId="0" applyFont="1" applyBorder="1" applyAlignment="1">
      <alignment/>
    </xf>
    <xf numFmtId="0" fontId="80" fillId="0" borderId="16" xfId="0" applyFont="1" applyBorder="1" applyAlignment="1">
      <alignment/>
    </xf>
    <xf numFmtId="0" fontId="82" fillId="0" borderId="0" xfId="0" applyFont="1" applyAlignment="1">
      <alignment horizontal="center"/>
    </xf>
    <xf numFmtId="0" fontId="80" fillId="0" borderId="0" xfId="0" applyFont="1" applyBorder="1" applyAlignment="1">
      <alignment horizontal="left"/>
    </xf>
    <xf numFmtId="1" fontId="80" fillId="0" borderId="0" xfId="0" applyNumberFormat="1" applyFont="1" applyBorder="1" applyAlignment="1">
      <alignment horizontal="center"/>
    </xf>
    <xf numFmtId="3" fontId="80" fillId="0" borderId="0" xfId="0" applyNumberFormat="1" applyFont="1" applyBorder="1" applyAlignment="1">
      <alignment horizontal="center"/>
    </xf>
    <xf numFmtId="164" fontId="80" fillId="33" borderId="0" xfId="0" applyNumberFormat="1" applyFont="1" applyFill="1" applyBorder="1" applyAlignment="1">
      <alignment horizontal="center"/>
    </xf>
    <xf numFmtId="0" fontId="80" fillId="0" borderId="0" xfId="0" applyFont="1" applyBorder="1" applyAlignment="1">
      <alignment horizontal="right"/>
    </xf>
    <xf numFmtId="170" fontId="0" fillId="0" borderId="0" xfId="0" applyNumberFormat="1" applyFont="1" applyBorder="1" applyAlignment="1">
      <alignment/>
    </xf>
    <xf numFmtId="1" fontId="80" fillId="0" borderId="0" xfId="0" applyNumberFormat="1" applyFont="1" applyBorder="1" applyAlignment="1">
      <alignment/>
    </xf>
    <xf numFmtId="0" fontId="94" fillId="0" borderId="0" xfId="0" applyFont="1" applyBorder="1" applyAlignment="1">
      <alignment/>
    </xf>
    <xf numFmtId="169" fontId="8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8" fontId="8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80" fillId="0" borderId="19" xfId="0" applyFont="1" applyBorder="1" applyAlignment="1">
      <alignment/>
    </xf>
    <xf numFmtId="0" fontId="80" fillId="0" borderId="17" xfId="0" applyFont="1" applyBorder="1" applyAlignment="1">
      <alignment/>
    </xf>
    <xf numFmtId="0" fontId="80" fillId="0" borderId="20" xfId="0" applyFont="1" applyBorder="1" applyAlignment="1">
      <alignment/>
    </xf>
    <xf numFmtId="0" fontId="80" fillId="0" borderId="21" xfId="0" applyFont="1" applyBorder="1" applyAlignment="1">
      <alignment/>
    </xf>
    <xf numFmtId="0" fontId="80" fillId="0" borderId="22" xfId="0" applyFont="1" applyBorder="1" applyAlignment="1">
      <alignment/>
    </xf>
    <xf numFmtId="0" fontId="80" fillId="0" borderId="23" xfId="0" applyFont="1" applyBorder="1" applyAlignment="1">
      <alignment/>
    </xf>
    <xf numFmtId="0" fontId="80" fillId="0" borderId="25" xfId="0" applyFont="1" applyBorder="1" applyAlignment="1">
      <alignment/>
    </xf>
    <xf numFmtId="0" fontId="82" fillId="34" borderId="0" xfId="0" applyFont="1" applyFill="1" applyAlignment="1">
      <alignment horizontal="center"/>
    </xf>
    <xf numFmtId="0" fontId="80" fillId="0" borderId="0" xfId="0" applyFont="1" applyFill="1" applyBorder="1" applyAlignment="1">
      <alignment horizontal="center"/>
    </xf>
    <xf numFmtId="11" fontId="82" fillId="0" borderId="0" xfId="0" applyNumberFormat="1" applyFont="1" applyFill="1" applyBorder="1" applyAlignment="1">
      <alignment horizontal="center"/>
    </xf>
    <xf numFmtId="168" fontId="80" fillId="33" borderId="0" xfId="0" applyNumberFormat="1" applyFont="1" applyFill="1" applyBorder="1" applyAlignment="1">
      <alignment/>
    </xf>
    <xf numFmtId="1" fontId="80" fillId="33" borderId="0" xfId="0" applyNumberFormat="1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166" fontId="82" fillId="0" borderId="0" xfId="0" applyNumberFormat="1" applyFont="1" applyFill="1" applyBorder="1" applyAlignment="1">
      <alignment horizontal="center"/>
    </xf>
    <xf numFmtId="2" fontId="82" fillId="33" borderId="38" xfId="0" applyNumberFormat="1" applyFont="1" applyFill="1" applyBorder="1" applyAlignment="1">
      <alignment horizontal="center"/>
    </xf>
    <xf numFmtId="164" fontId="82" fillId="0" borderId="0" xfId="0" applyNumberFormat="1" applyFont="1" applyAlignment="1">
      <alignment horizontal="center"/>
    </xf>
    <xf numFmtId="0" fontId="82" fillId="0" borderId="0" xfId="0" applyFont="1" applyAlignment="1">
      <alignment/>
    </xf>
    <xf numFmtId="1" fontId="82" fillId="0" borderId="0" xfId="0" applyNumberFormat="1" applyFont="1" applyAlignment="1">
      <alignment horizontal="center"/>
    </xf>
    <xf numFmtId="164" fontId="80" fillId="0" borderId="0" xfId="0" applyNumberFormat="1" applyFont="1" applyBorder="1" applyAlignment="1">
      <alignment horizontal="center"/>
    </xf>
    <xf numFmtId="2" fontId="80" fillId="0" borderId="0" xfId="0" applyNumberFormat="1" applyFont="1" applyBorder="1" applyAlignment="1">
      <alignment horizontal="left"/>
    </xf>
    <xf numFmtId="0" fontId="95" fillId="0" borderId="0" xfId="0" applyFont="1" applyBorder="1" applyAlignment="1">
      <alignment/>
    </xf>
    <xf numFmtId="0" fontId="82" fillId="0" borderId="17" xfId="0" applyFont="1" applyBorder="1" applyAlignment="1">
      <alignment horizontal="center"/>
    </xf>
    <xf numFmtId="0" fontId="80" fillId="0" borderId="18" xfId="0" applyFont="1" applyBorder="1" applyAlignment="1">
      <alignment horizontal="left"/>
    </xf>
    <xf numFmtId="0" fontId="82" fillId="0" borderId="20" xfId="0" applyFont="1" applyBorder="1" applyAlignment="1">
      <alignment horizontal="center"/>
    </xf>
    <xf numFmtId="2" fontId="80" fillId="33" borderId="21" xfId="0" applyNumberFormat="1" applyFont="1" applyFill="1" applyBorder="1" applyAlignment="1">
      <alignment horizontal="center"/>
    </xf>
    <xf numFmtId="2" fontId="82" fillId="0" borderId="21" xfId="0" applyNumberFormat="1" applyFont="1" applyBorder="1" applyAlignment="1">
      <alignment horizontal="center"/>
    </xf>
    <xf numFmtId="0" fontId="82" fillId="2" borderId="19" xfId="0" applyFont="1" applyFill="1" applyBorder="1" applyAlignment="1">
      <alignment horizontal="center"/>
    </xf>
    <xf numFmtId="2" fontId="82" fillId="2" borderId="0" xfId="0" applyNumberFormat="1" applyFont="1" applyFill="1" applyBorder="1" applyAlignment="1">
      <alignment horizontal="center"/>
    </xf>
    <xf numFmtId="0" fontId="82" fillId="2" borderId="20" xfId="0" applyFont="1" applyFill="1" applyBorder="1" applyAlignment="1">
      <alignment/>
    </xf>
    <xf numFmtId="0" fontId="82" fillId="2" borderId="21" xfId="0" applyFont="1" applyFill="1" applyBorder="1" applyAlignment="1">
      <alignment/>
    </xf>
    <xf numFmtId="0" fontId="82" fillId="0" borderId="12" xfId="0" applyFont="1" applyBorder="1" applyAlignment="1">
      <alignment horizontal="center"/>
    </xf>
    <xf numFmtId="0" fontId="82" fillId="0" borderId="13" xfId="0" applyFont="1" applyBorder="1" applyAlignment="1">
      <alignment/>
    </xf>
    <xf numFmtId="0" fontId="2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9.emf" /><Relationship Id="rId4" Type="http://schemas.openxmlformats.org/officeDocument/2006/relationships/image" Target="../media/image10.emf" /><Relationship Id="rId5" Type="http://schemas.openxmlformats.org/officeDocument/2006/relationships/image" Target="../media/image11.emf" /><Relationship Id="rId6" Type="http://schemas.openxmlformats.org/officeDocument/2006/relationships/image" Target="../media/image12.emf" /><Relationship Id="rId7" Type="http://schemas.openxmlformats.org/officeDocument/2006/relationships/image" Target="../media/image13.emf" /><Relationship Id="rId8" Type="http://schemas.openxmlformats.org/officeDocument/2006/relationships/image" Target="../media/image1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6.emf" /><Relationship Id="rId3" Type="http://schemas.openxmlformats.org/officeDocument/2006/relationships/image" Target="../media/image17.emf" /><Relationship Id="rId4" Type="http://schemas.openxmlformats.org/officeDocument/2006/relationships/image" Target="../media/image18.emf" /><Relationship Id="rId5" Type="http://schemas.openxmlformats.org/officeDocument/2006/relationships/image" Target="../media/image19.emf" /><Relationship Id="rId6" Type="http://schemas.openxmlformats.org/officeDocument/2006/relationships/image" Target="../media/image18.emf" /><Relationship Id="rId7" Type="http://schemas.openxmlformats.org/officeDocument/2006/relationships/image" Target="../media/image20.emf" /><Relationship Id="rId8" Type="http://schemas.openxmlformats.org/officeDocument/2006/relationships/image" Target="../media/image21.emf" /><Relationship Id="rId9" Type="http://schemas.openxmlformats.org/officeDocument/2006/relationships/image" Target="../media/image2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657225</xdr:colOff>
      <xdr:row>71</xdr:row>
      <xdr:rowOff>142875</xdr:rowOff>
    </xdr:from>
    <xdr:to>
      <xdr:col>12</xdr:col>
      <xdr:colOff>28575</xdr:colOff>
      <xdr:row>85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6858000" y="13039725"/>
          <a:ext cx="85725" cy="2581275"/>
        </a:xfrm>
        <a:prstGeom prst="rect">
          <a:avLst/>
        </a:prstGeom>
        <a:solidFill>
          <a:srgbClr val="B9CDE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72</xdr:row>
      <xdr:rowOff>57150</xdr:rowOff>
    </xdr:from>
    <xdr:to>
      <xdr:col>12</xdr:col>
      <xdr:colOff>66675</xdr:colOff>
      <xdr:row>72</xdr:row>
      <xdr:rowOff>104775</xdr:rowOff>
    </xdr:to>
    <xdr:sp>
      <xdr:nvSpPr>
        <xdr:cNvPr id="2" name="Oval 2"/>
        <xdr:cNvSpPr>
          <a:spLocks/>
        </xdr:cNvSpPr>
      </xdr:nvSpPr>
      <xdr:spPr>
        <a:xfrm>
          <a:off x="6934200" y="13163550"/>
          <a:ext cx="47625" cy="5715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590550</xdr:colOff>
      <xdr:row>81</xdr:row>
      <xdr:rowOff>142875</xdr:rowOff>
    </xdr:from>
    <xdr:to>
      <xdr:col>18</xdr:col>
      <xdr:colOff>38100</xdr:colOff>
      <xdr:row>82</xdr:row>
      <xdr:rowOff>19050</xdr:rowOff>
    </xdr:to>
    <xdr:sp>
      <xdr:nvSpPr>
        <xdr:cNvPr id="3" name="Oval 19"/>
        <xdr:cNvSpPr>
          <a:spLocks/>
        </xdr:cNvSpPr>
      </xdr:nvSpPr>
      <xdr:spPr>
        <a:xfrm>
          <a:off x="10734675" y="14973300"/>
          <a:ext cx="47625" cy="666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71</xdr:row>
      <xdr:rowOff>95250</xdr:rowOff>
    </xdr:from>
    <xdr:to>
      <xdr:col>13</xdr:col>
      <xdr:colOff>85725</xdr:colOff>
      <xdr:row>72</xdr:row>
      <xdr:rowOff>95250</xdr:rowOff>
    </xdr:to>
    <xdr:sp>
      <xdr:nvSpPr>
        <xdr:cNvPr id="4" name="Straight Arrow Connector 4"/>
        <xdr:cNvSpPr>
          <a:spLocks/>
        </xdr:cNvSpPr>
      </xdr:nvSpPr>
      <xdr:spPr>
        <a:xfrm flipH="1">
          <a:off x="6981825" y="12992100"/>
          <a:ext cx="609600" cy="2095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75</xdr:row>
      <xdr:rowOff>123825</xdr:rowOff>
    </xdr:from>
    <xdr:to>
      <xdr:col>13</xdr:col>
      <xdr:colOff>19050</xdr:colOff>
      <xdr:row>75</xdr:row>
      <xdr:rowOff>123825</xdr:rowOff>
    </xdr:to>
    <xdr:sp>
      <xdr:nvSpPr>
        <xdr:cNvPr id="5" name="Straight Arrow Connector 6"/>
        <xdr:cNvSpPr>
          <a:spLocks/>
        </xdr:cNvSpPr>
      </xdr:nvSpPr>
      <xdr:spPr>
        <a:xfrm flipH="1">
          <a:off x="6962775" y="13839825"/>
          <a:ext cx="561975" cy="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83</xdr:row>
      <xdr:rowOff>152400</xdr:rowOff>
    </xdr:from>
    <xdr:to>
      <xdr:col>12</xdr:col>
      <xdr:colOff>514350</xdr:colOff>
      <xdr:row>83</xdr:row>
      <xdr:rowOff>152400</xdr:rowOff>
    </xdr:to>
    <xdr:sp>
      <xdr:nvSpPr>
        <xdr:cNvPr id="6" name="Straight Arrow Connector 8"/>
        <xdr:cNvSpPr>
          <a:spLocks/>
        </xdr:cNvSpPr>
      </xdr:nvSpPr>
      <xdr:spPr>
        <a:xfrm>
          <a:off x="6943725" y="15373350"/>
          <a:ext cx="485775" cy="0"/>
        </a:xfrm>
        <a:prstGeom prst="straightConnector1">
          <a:avLst/>
        </a:prstGeom>
        <a:noFill/>
        <a:ln w="2857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79</xdr:row>
      <xdr:rowOff>123825</xdr:rowOff>
    </xdr:from>
    <xdr:to>
      <xdr:col>12</xdr:col>
      <xdr:colOff>571500</xdr:colOff>
      <xdr:row>79</xdr:row>
      <xdr:rowOff>123825</xdr:rowOff>
    </xdr:to>
    <xdr:sp>
      <xdr:nvSpPr>
        <xdr:cNvPr id="7" name="Straight Arrow Connector 26"/>
        <xdr:cNvSpPr>
          <a:spLocks/>
        </xdr:cNvSpPr>
      </xdr:nvSpPr>
      <xdr:spPr>
        <a:xfrm flipH="1">
          <a:off x="6924675" y="14582775"/>
          <a:ext cx="561975" cy="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79</xdr:row>
      <xdr:rowOff>142875</xdr:rowOff>
    </xdr:from>
    <xdr:to>
      <xdr:col>16</xdr:col>
      <xdr:colOff>590550</xdr:colOff>
      <xdr:row>79</xdr:row>
      <xdr:rowOff>142875</xdr:rowOff>
    </xdr:to>
    <xdr:sp>
      <xdr:nvSpPr>
        <xdr:cNvPr id="8" name="Straight Arrow Connector 27"/>
        <xdr:cNvSpPr>
          <a:spLocks/>
        </xdr:cNvSpPr>
      </xdr:nvSpPr>
      <xdr:spPr>
        <a:xfrm flipH="1">
          <a:off x="9620250" y="14601825"/>
          <a:ext cx="523875" cy="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53</xdr:row>
      <xdr:rowOff>161925</xdr:rowOff>
    </xdr:from>
    <xdr:to>
      <xdr:col>8</xdr:col>
      <xdr:colOff>381000</xdr:colOff>
      <xdr:row>54</xdr:row>
      <xdr:rowOff>0</xdr:rowOff>
    </xdr:to>
    <xdr:sp>
      <xdr:nvSpPr>
        <xdr:cNvPr id="9" name="Straight Connector 5"/>
        <xdr:cNvSpPr>
          <a:spLocks/>
        </xdr:cNvSpPr>
      </xdr:nvSpPr>
      <xdr:spPr>
        <a:xfrm flipV="1">
          <a:off x="657225" y="9801225"/>
          <a:ext cx="42767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476250</xdr:colOff>
      <xdr:row>72</xdr:row>
      <xdr:rowOff>123825</xdr:rowOff>
    </xdr:from>
    <xdr:to>
      <xdr:col>11</xdr:col>
      <xdr:colOff>628650</xdr:colOff>
      <xdr:row>74</xdr:row>
      <xdr:rowOff>38100</xdr:rowOff>
    </xdr:to>
    <xdr:sp>
      <xdr:nvSpPr>
        <xdr:cNvPr id="10" name="Straight Arrow Connector 7"/>
        <xdr:cNvSpPr>
          <a:spLocks/>
        </xdr:cNvSpPr>
      </xdr:nvSpPr>
      <xdr:spPr>
        <a:xfrm>
          <a:off x="6086475" y="13230225"/>
          <a:ext cx="742950" cy="3143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514350</xdr:colOff>
      <xdr:row>70</xdr:row>
      <xdr:rowOff>161925</xdr:rowOff>
    </xdr:from>
    <xdr:to>
      <xdr:col>15</xdr:col>
      <xdr:colOff>323850</xdr:colOff>
      <xdr:row>72</xdr:row>
      <xdr:rowOff>123825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8572500" y="12849225"/>
          <a:ext cx="533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ºC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98</xdr:row>
      <xdr:rowOff>133350</xdr:rowOff>
    </xdr:from>
    <xdr:to>
      <xdr:col>12</xdr:col>
      <xdr:colOff>466725</xdr:colOff>
      <xdr:row>109</xdr:row>
      <xdr:rowOff>161925</xdr:rowOff>
    </xdr:to>
    <xdr:sp>
      <xdr:nvSpPr>
        <xdr:cNvPr id="1" name="Rectangle 18"/>
        <xdr:cNvSpPr>
          <a:spLocks/>
        </xdr:cNvSpPr>
      </xdr:nvSpPr>
      <xdr:spPr>
        <a:xfrm>
          <a:off x="6934200" y="18954750"/>
          <a:ext cx="438150" cy="2314575"/>
        </a:xfrm>
        <a:prstGeom prst="rect">
          <a:avLst/>
        </a:prstGeom>
        <a:solidFill>
          <a:srgbClr val="B9CDE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495300</xdr:colOff>
      <xdr:row>98</xdr:row>
      <xdr:rowOff>133350</xdr:rowOff>
    </xdr:from>
    <xdr:to>
      <xdr:col>13</xdr:col>
      <xdr:colOff>47625</xdr:colOff>
      <xdr:row>109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7410450" y="18954750"/>
          <a:ext cx="171450" cy="2314575"/>
        </a:xfrm>
        <a:prstGeom prst="rect">
          <a:avLst/>
        </a:prstGeom>
        <a:solidFill>
          <a:srgbClr val="B9CDE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100</xdr:row>
      <xdr:rowOff>85725</xdr:rowOff>
    </xdr:from>
    <xdr:to>
      <xdr:col>13</xdr:col>
      <xdr:colOff>57150</xdr:colOff>
      <xdr:row>100</xdr:row>
      <xdr:rowOff>133350</xdr:rowOff>
    </xdr:to>
    <xdr:sp>
      <xdr:nvSpPr>
        <xdr:cNvPr id="3" name="Oval 3"/>
        <xdr:cNvSpPr>
          <a:spLocks/>
        </xdr:cNvSpPr>
      </xdr:nvSpPr>
      <xdr:spPr>
        <a:xfrm>
          <a:off x="7553325" y="19288125"/>
          <a:ext cx="47625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102</xdr:row>
      <xdr:rowOff>85725</xdr:rowOff>
    </xdr:from>
    <xdr:to>
      <xdr:col>19</xdr:col>
      <xdr:colOff>228600</xdr:colOff>
      <xdr:row>102</xdr:row>
      <xdr:rowOff>133350</xdr:rowOff>
    </xdr:to>
    <xdr:sp>
      <xdr:nvSpPr>
        <xdr:cNvPr id="4" name="Oval 4"/>
        <xdr:cNvSpPr>
          <a:spLocks/>
        </xdr:cNvSpPr>
      </xdr:nvSpPr>
      <xdr:spPr>
        <a:xfrm>
          <a:off x="11534775" y="19688175"/>
          <a:ext cx="47625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99</xdr:row>
      <xdr:rowOff>123825</xdr:rowOff>
    </xdr:from>
    <xdr:to>
      <xdr:col>14</xdr:col>
      <xdr:colOff>76200</xdr:colOff>
      <xdr:row>100</xdr:row>
      <xdr:rowOff>114300</xdr:rowOff>
    </xdr:to>
    <xdr:sp>
      <xdr:nvSpPr>
        <xdr:cNvPr id="5" name="Straight Arrow Connector 5"/>
        <xdr:cNvSpPr>
          <a:spLocks/>
        </xdr:cNvSpPr>
      </xdr:nvSpPr>
      <xdr:spPr>
        <a:xfrm flipH="1">
          <a:off x="7591425" y="19126200"/>
          <a:ext cx="571500" cy="1905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102</xdr:row>
      <xdr:rowOff>133350</xdr:rowOff>
    </xdr:from>
    <xdr:to>
      <xdr:col>14</xdr:col>
      <xdr:colOff>47625</xdr:colOff>
      <xdr:row>102</xdr:row>
      <xdr:rowOff>133350</xdr:rowOff>
    </xdr:to>
    <xdr:sp>
      <xdr:nvSpPr>
        <xdr:cNvPr id="6" name="Straight Arrow Connector 6"/>
        <xdr:cNvSpPr>
          <a:spLocks/>
        </xdr:cNvSpPr>
      </xdr:nvSpPr>
      <xdr:spPr>
        <a:xfrm flipH="1">
          <a:off x="7553325" y="19735800"/>
          <a:ext cx="581025" cy="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600075</xdr:colOff>
      <xdr:row>108</xdr:row>
      <xdr:rowOff>123825</xdr:rowOff>
    </xdr:from>
    <xdr:to>
      <xdr:col>13</xdr:col>
      <xdr:colOff>523875</xdr:colOff>
      <xdr:row>108</xdr:row>
      <xdr:rowOff>123825</xdr:rowOff>
    </xdr:to>
    <xdr:sp>
      <xdr:nvSpPr>
        <xdr:cNvPr id="7" name="Straight Arrow Connector 7"/>
        <xdr:cNvSpPr>
          <a:spLocks/>
        </xdr:cNvSpPr>
      </xdr:nvSpPr>
      <xdr:spPr>
        <a:xfrm>
          <a:off x="7515225" y="21031200"/>
          <a:ext cx="542925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105</xdr:row>
      <xdr:rowOff>123825</xdr:rowOff>
    </xdr:from>
    <xdr:to>
      <xdr:col>13</xdr:col>
      <xdr:colOff>552450</xdr:colOff>
      <xdr:row>105</xdr:row>
      <xdr:rowOff>123825</xdr:rowOff>
    </xdr:to>
    <xdr:sp>
      <xdr:nvSpPr>
        <xdr:cNvPr id="8" name="Straight Arrow Connector 8"/>
        <xdr:cNvSpPr>
          <a:spLocks/>
        </xdr:cNvSpPr>
      </xdr:nvSpPr>
      <xdr:spPr>
        <a:xfrm flipH="1">
          <a:off x="7543800" y="20364450"/>
          <a:ext cx="542925" cy="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219075</xdr:colOff>
      <xdr:row>105</xdr:row>
      <xdr:rowOff>190500</xdr:rowOff>
    </xdr:from>
    <xdr:to>
      <xdr:col>18</xdr:col>
      <xdr:colOff>533400</xdr:colOff>
      <xdr:row>105</xdr:row>
      <xdr:rowOff>190500</xdr:rowOff>
    </xdr:to>
    <xdr:sp>
      <xdr:nvSpPr>
        <xdr:cNvPr id="9" name="Straight Arrow Connector 9"/>
        <xdr:cNvSpPr>
          <a:spLocks/>
        </xdr:cNvSpPr>
      </xdr:nvSpPr>
      <xdr:spPr>
        <a:xfrm flipH="1">
          <a:off x="10915650" y="20431125"/>
          <a:ext cx="314325" cy="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52</xdr:row>
      <xdr:rowOff>142875</xdr:rowOff>
    </xdr:from>
    <xdr:to>
      <xdr:col>7</xdr:col>
      <xdr:colOff>419100</xdr:colOff>
      <xdr:row>52</xdr:row>
      <xdr:rowOff>142875</xdr:rowOff>
    </xdr:to>
    <xdr:sp>
      <xdr:nvSpPr>
        <xdr:cNvPr id="10" name="Straight Connector 10"/>
        <xdr:cNvSpPr>
          <a:spLocks/>
        </xdr:cNvSpPr>
      </xdr:nvSpPr>
      <xdr:spPr>
        <a:xfrm>
          <a:off x="695325" y="9858375"/>
          <a:ext cx="3629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361950</xdr:colOff>
      <xdr:row>107</xdr:row>
      <xdr:rowOff>19050</xdr:rowOff>
    </xdr:from>
    <xdr:to>
      <xdr:col>13</xdr:col>
      <xdr:colOff>47625</xdr:colOff>
      <xdr:row>107</xdr:row>
      <xdr:rowOff>19050</xdr:rowOff>
    </xdr:to>
    <xdr:sp>
      <xdr:nvSpPr>
        <xdr:cNvPr id="11" name="Straight Arrow Connector 12"/>
        <xdr:cNvSpPr>
          <a:spLocks/>
        </xdr:cNvSpPr>
      </xdr:nvSpPr>
      <xdr:spPr>
        <a:xfrm>
          <a:off x="6562725" y="20697825"/>
          <a:ext cx="1019175" cy="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100</xdr:row>
      <xdr:rowOff>114300</xdr:rowOff>
    </xdr:from>
    <xdr:to>
      <xdr:col>11</xdr:col>
      <xdr:colOff>133350</xdr:colOff>
      <xdr:row>100</xdr:row>
      <xdr:rowOff>171450</xdr:rowOff>
    </xdr:to>
    <xdr:sp>
      <xdr:nvSpPr>
        <xdr:cNvPr id="12" name="Oval 19"/>
        <xdr:cNvSpPr>
          <a:spLocks/>
        </xdr:cNvSpPr>
      </xdr:nvSpPr>
      <xdr:spPr>
        <a:xfrm>
          <a:off x="6286500" y="19316700"/>
          <a:ext cx="47625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98</xdr:row>
      <xdr:rowOff>95250</xdr:rowOff>
    </xdr:from>
    <xdr:to>
      <xdr:col>11</xdr:col>
      <xdr:colOff>685800</xdr:colOff>
      <xdr:row>100</xdr:row>
      <xdr:rowOff>152400</xdr:rowOff>
    </xdr:to>
    <xdr:sp>
      <xdr:nvSpPr>
        <xdr:cNvPr id="13" name="TextBox 1"/>
        <xdr:cNvSpPr txBox="1">
          <a:spLocks noChangeArrowheads="1"/>
        </xdr:cNvSpPr>
      </xdr:nvSpPr>
      <xdr:spPr>
        <a:xfrm>
          <a:off x="5848350" y="18916650"/>
          <a:ext cx="10382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Room temperature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</a:p>
      </xdr:txBody>
    </xdr:sp>
    <xdr:clientData/>
  </xdr:twoCellAnchor>
  <xdr:twoCellAnchor>
    <xdr:from>
      <xdr:col>11</xdr:col>
      <xdr:colOff>142875</xdr:colOff>
      <xdr:row>100</xdr:row>
      <xdr:rowOff>171450</xdr:rowOff>
    </xdr:from>
    <xdr:to>
      <xdr:col>11</xdr:col>
      <xdr:colOff>485775</xdr:colOff>
      <xdr:row>102</xdr:row>
      <xdr:rowOff>66675</xdr:rowOff>
    </xdr:to>
    <xdr:sp>
      <xdr:nvSpPr>
        <xdr:cNvPr id="14" name="TextBox 11"/>
        <xdr:cNvSpPr txBox="1">
          <a:spLocks noChangeArrowheads="1"/>
        </xdr:cNvSpPr>
      </xdr:nvSpPr>
      <xdr:spPr>
        <a:xfrm>
          <a:off x="6343650" y="1937385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ºC</a:t>
          </a:r>
        </a:p>
      </xdr:txBody>
    </xdr:sp>
    <xdr:clientData/>
  </xdr:twoCellAnchor>
  <xdr:twoCellAnchor>
    <xdr:from>
      <xdr:col>10</xdr:col>
      <xdr:colOff>304800</xdr:colOff>
      <xdr:row>95</xdr:row>
      <xdr:rowOff>228600</xdr:rowOff>
    </xdr:from>
    <xdr:to>
      <xdr:col>11</xdr:col>
      <xdr:colOff>447675</xdr:colOff>
      <xdr:row>97</xdr:row>
      <xdr:rowOff>95250</xdr:rowOff>
    </xdr:to>
    <xdr:sp>
      <xdr:nvSpPr>
        <xdr:cNvPr id="15" name="TextBox 24"/>
        <xdr:cNvSpPr txBox="1">
          <a:spLocks noChangeArrowheads="1"/>
        </xdr:cNvSpPr>
      </xdr:nvSpPr>
      <xdr:spPr>
        <a:xfrm>
          <a:off x="5915025" y="18421350"/>
          <a:ext cx="7334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Insulation</a:t>
          </a:r>
        </a:p>
      </xdr:txBody>
    </xdr:sp>
    <xdr:clientData/>
  </xdr:twoCellAnchor>
  <xdr:twoCellAnchor>
    <xdr:from>
      <xdr:col>11</xdr:col>
      <xdr:colOff>247650</xdr:colOff>
      <xdr:row>95</xdr:row>
      <xdr:rowOff>28575</xdr:rowOff>
    </xdr:from>
    <xdr:to>
      <xdr:col>12</xdr:col>
      <xdr:colOff>276225</xdr:colOff>
      <xdr:row>96</xdr:row>
      <xdr:rowOff>114300</xdr:rowOff>
    </xdr:to>
    <xdr:sp>
      <xdr:nvSpPr>
        <xdr:cNvPr id="16" name="TextBox 32"/>
        <xdr:cNvSpPr txBox="1">
          <a:spLocks noChangeArrowheads="1"/>
        </xdr:cNvSpPr>
      </xdr:nvSpPr>
      <xdr:spPr>
        <a:xfrm>
          <a:off x="6448425" y="18221325"/>
          <a:ext cx="7429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Concrete</a:t>
          </a:r>
        </a:p>
      </xdr:txBody>
    </xdr:sp>
    <xdr:clientData/>
  </xdr:twoCellAnchor>
  <xdr:twoCellAnchor>
    <xdr:from>
      <xdr:col>11</xdr:col>
      <xdr:colOff>371475</xdr:colOff>
      <xdr:row>96</xdr:row>
      <xdr:rowOff>142875</xdr:rowOff>
    </xdr:from>
    <xdr:to>
      <xdr:col>12</xdr:col>
      <xdr:colOff>104775</xdr:colOff>
      <xdr:row>99</xdr:row>
      <xdr:rowOff>171450</xdr:rowOff>
    </xdr:to>
    <xdr:sp>
      <xdr:nvSpPr>
        <xdr:cNvPr id="17" name="Straight Arrow Connector 26"/>
        <xdr:cNvSpPr>
          <a:spLocks/>
        </xdr:cNvSpPr>
      </xdr:nvSpPr>
      <xdr:spPr>
        <a:xfrm>
          <a:off x="6572250" y="18573750"/>
          <a:ext cx="447675" cy="6000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95</xdr:row>
      <xdr:rowOff>152400</xdr:rowOff>
    </xdr:from>
    <xdr:to>
      <xdr:col>12</xdr:col>
      <xdr:colOff>571500</xdr:colOff>
      <xdr:row>99</xdr:row>
      <xdr:rowOff>123825</xdr:rowOff>
    </xdr:to>
    <xdr:sp>
      <xdr:nvSpPr>
        <xdr:cNvPr id="18" name="Straight Arrow Connector 30"/>
        <xdr:cNvSpPr>
          <a:spLocks/>
        </xdr:cNvSpPr>
      </xdr:nvSpPr>
      <xdr:spPr>
        <a:xfrm>
          <a:off x="7067550" y="18345150"/>
          <a:ext cx="419100" cy="781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119</xdr:row>
      <xdr:rowOff>161925</xdr:rowOff>
    </xdr:from>
    <xdr:to>
      <xdr:col>6</xdr:col>
      <xdr:colOff>257175</xdr:colOff>
      <xdr:row>134</xdr:row>
      <xdr:rowOff>161925</xdr:rowOff>
    </xdr:to>
    <xdr:grpSp>
      <xdr:nvGrpSpPr>
        <xdr:cNvPr id="19" name="Group 48"/>
        <xdr:cNvGrpSpPr>
          <a:grpSpLocks/>
        </xdr:cNvGrpSpPr>
      </xdr:nvGrpSpPr>
      <xdr:grpSpPr>
        <a:xfrm>
          <a:off x="828675" y="23279100"/>
          <a:ext cx="2743200" cy="3267075"/>
          <a:chOff x="739140" y="23477220"/>
          <a:chExt cx="2827020" cy="2705100"/>
        </a:xfrm>
        <a:solidFill>
          <a:srgbClr val="FFFFFF"/>
        </a:solidFill>
      </xdr:grpSpPr>
      <xdr:sp>
        <xdr:nvSpPr>
          <xdr:cNvPr id="20" name="TextBox 39"/>
          <xdr:cNvSpPr txBox="1">
            <a:spLocks noChangeArrowheads="1"/>
          </xdr:cNvSpPr>
        </xdr:nvSpPr>
        <xdr:spPr>
          <a:xfrm>
            <a:off x="769530" y="23507652"/>
            <a:ext cx="449496" cy="3503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t</a:t>
            </a:r>
          </a:p>
        </xdr:txBody>
      </xdr:sp>
      <xdr:sp>
        <xdr:nvSpPr>
          <xdr:cNvPr id="21" name="Oval 13"/>
          <xdr:cNvSpPr>
            <a:spLocks/>
          </xdr:cNvSpPr>
        </xdr:nvSpPr>
        <xdr:spPr>
          <a:xfrm>
            <a:off x="1402076" y="24109537"/>
            <a:ext cx="45939" cy="45987"/>
          </a:xfrm>
          <a:prstGeom prst="ellipse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14"/>
          <xdr:cNvSpPr>
            <a:spLocks/>
          </xdr:cNvSpPr>
        </xdr:nvSpPr>
        <xdr:spPr>
          <a:xfrm>
            <a:off x="2171732" y="23575956"/>
            <a:ext cx="335002" cy="1783337"/>
          </a:xfrm>
          <a:prstGeom prst="rect">
            <a:avLst/>
          </a:prstGeom>
          <a:solidFill>
            <a:srgbClr val="DBEEF4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28"/>
          <xdr:cNvSpPr>
            <a:spLocks/>
          </xdr:cNvSpPr>
        </xdr:nvSpPr>
        <xdr:spPr>
          <a:xfrm>
            <a:off x="2530057" y="23591510"/>
            <a:ext cx="114494" cy="1783337"/>
          </a:xfrm>
          <a:prstGeom prst="rect">
            <a:avLst/>
          </a:prstGeom>
          <a:solidFill>
            <a:srgbClr val="CCC1DA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Straight Arrow Connector 20"/>
          <xdr:cNvSpPr>
            <a:spLocks/>
          </xdr:cNvSpPr>
        </xdr:nvSpPr>
        <xdr:spPr>
          <a:xfrm flipV="1">
            <a:off x="739140" y="23477220"/>
            <a:ext cx="0" cy="2011918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Straight Connector 22"/>
          <xdr:cNvSpPr>
            <a:spLocks/>
          </xdr:cNvSpPr>
        </xdr:nvSpPr>
        <xdr:spPr>
          <a:xfrm>
            <a:off x="1448015" y="24132530"/>
            <a:ext cx="578832" cy="7439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rc 27"/>
          <xdr:cNvSpPr>
            <a:spLocks/>
          </xdr:cNvSpPr>
        </xdr:nvSpPr>
        <xdr:spPr>
          <a:xfrm>
            <a:off x="1859347" y="24148085"/>
            <a:ext cx="289770" cy="259013"/>
          </a:xfrm>
          <a:custGeom>
            <a:pathLst>
              <a:path stroke="0" h="259080" w="289560">
                <a:moveTo>
                  <a:pt x="144780" y="0"/>
                </a:moveTo>
                <a:cubicBezTo>
                  <a:pt x="224740" y="0"/>
                  <a:pt x="289560" y="57997"/>
                  <a:pt x="289560" y="129540"/>
                </a:cubicBezTo>
                <a:lnTo>
                  <a:pt x="144780" y="129540"/>
                </a:lnTo>
                <a:lnTo>
                  <a:pt x="144780" y="0"/>
                </a:lnTo>
                <a:close/>
              </a:path>
              <a:path fill="none" h="259080" w="289560">
                <a:moveTo>
                  <a:pt x="144780" y="0"/>
                </a:moveTo>
                <a:cubicBezTo>
                  <a:pt x="224740" y="0"/>
                  <a:pt x="289560" y="57997"/>
                  <a:pt x="289560" y="129540"/>
                </a:cubicBezTo>
              </a:path>
            </a:pathLst>
          </a:cu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Straight Connector 31"/>
          <xdr:cNvSpPr>
            <a:spLocks/>
          </xdr:cNvSpPr>
        </xdr:nvSpPr>
        <xdr:spPr>
          <a:xfrm>
            <a:off x="2171732" y="24277253"/>
            <a:ext cx="335002" cy="19071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Straight Connector 34"/>
          <xdr:cNvSpPr>
            <a:spLocks/>
          </xdr:cNvSpPr>
        </xdr:nvSpPr>
        <xdr:spPr>
          <a:xfrm>
            <a:off x="2530057" y="24482841"/>
            <a:ext cx="106720" cy="403736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Arc 43"/>
          <xdr:cNvSpPr>
            <a:spLocks/>
          </xdr:cNvSpPr>
        </xdr:nvSpPr>
        <xdr:spPr>
          <a:xfrm rot="10800000">
            <a:off x="2643845" y="24741854"/>
            <a:ext cx="289770" cy="259013"/>
          </a:xfrm>
          <a:custGeom>
            <a:pathLst>
              <a:path stroke="0" h="259080" w="289560">
                <a:moveTo>
                  <a:pt x="144780" y="0"/>
                </a:moveTo>
                <a:cubicBezTo>
                  <a:pt x="224740" y="0"/>
                  <a:pt x="289560" y="57997"/>
                  <a:pt x="289560" y="129540"/>
                </a:cubicBezTo>
                <a:lnTo>
                  <a:pt x="144780" y="129540"/>
                </a:lnTo>
                <a:lnTo>
                  <a:pt x="144780" y="0"/>
                </a:lnTo>
                <a:close/>
              </a:path>
              <a:path fill="none" h="259080" w="289560">
                <a:moveTo>
                  <a:pt x="144780" y="0"/>
                </a:moveTo>
                <a:cubicBezTo>
                  <a:pt x="224740" y="0"/>
                  <a:pt x="289560" y="57997"/>
                  <a:pt x="289560" y="129540"/>
                </a:cubicBezTo>
              </a:path>
            </a:pathLst>
          </a:cu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Straight Connector 37"/>
          <xdr:cNvSpPr>
            <a:spLocks/>
          </xdr:cNvSpPr>
        </xdr:nvSpPr>
        <xdr:spPr>
          <a:xfrm>
            <a:off x="2804278" y="25001544"/>
            <a:ext cx="472112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Oval 46"/>
          <xdr:cNvSpPr>
            <a:spLocks/>
          </xdr:cNvSpPr>
        </xdr:nvSpPr>
        <xdr:spPr>
          <a:xfrm>
            <a:off x="3261549" y="24978551"/>
            <a:ext cx="45939" cy="45987"/>
          </a:xfrm>
          <a:prstGeom prst="ellipse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TextBox 49"/>
          <xdr:cNvSpPr txBox="1">
            <a:spLocks noChangeArrowheads="1"/>
          </xdr:cNvSpPr>
        </xdr:nvSpPr>
        <xdr:spPr>
          <a:xfrm>
            <a:off x="3116664" y="24673550"/>
            <a:ext cx="449496" cy="3503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</a:t>
            </a:r>
            <a:r>
              <a:rPr lang="en-US" cap="none" sz="1400" b="0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</a:t>
            </a:r>
          </a:p>
        </xdr:txBody>
      </xdr:sp>
      <xdr:sp>
        <xdr:nvSpPr>
          <xdr:cNvPr id="33" name="TextBox 50"/>
          <xdr:cNvSpPr txBox="1">
            <a:spLocks noChangeArrowheads="1"/>
          </xdr:cNvSpPr>
        </xdr:nvSpPr>
        <xdr:spPr>
          <a:xfrm>
            <a:off x="1303130" y="23827530"/>
            <a:ext cx="449496" cy="3503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</a:t>
            </a:r>
            <a:r>
              <a:rPr lang="en-US" cap="none" sz="1400" b="0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</a:t>
            </a:r>
          </a:p>
        </xdr:txBody>
      </xdr:sp>
      <xdr:sp>
        <xdr:nvSpPr>
          <xdr:cNvPr id="34" name="TextBox 53"/>
          <xdr:cNvSpPr txBox="1">
            <a:spLocks noChangeArrowheads="1"/>
          </xdr:cNvSpPr>
        </xdr:nvSpPr>
        <xdr:spPr>
          <a:xfrm>
            <a:off x="761756" y="24917686"/>
            <a:ext cx="1760527" cy="3807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Concrete layer (k</a:t>
            </a:r>
            <a:r>
              <a:rPr lang="en-US" cap="none" sz="1000" b="0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s</a:t>
            </a:r>
            <a:r>
              <a:rPr lang="en-US" cap="none" sz="1000" b="0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xdr:txBody>
      </xdr:sp>
      <xdr:sp>
        <xdr:nvSpPr>
          <xdr:cNvPr id="35" name="TextBox 54"/>
          <xdr:cNvSpPr txBox="1">
            <a:spLocks noChangeArrowheads="1"/>
          </xdr:cNvSpPr>
        </xdr:nvSpPr>
        <xdr:spPr>
          <a:xfrm>
            <a:off x="761756" y="24460524"/>
            <a:ext cx="1462983" cy="3279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Insulation layer (k</a:t>
            </a:r>
            <a:r>
              <a:rPr lang="en-US" cap="none" sz="1000" b="0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ins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s</a:t>
            </a:r>
            <a:r>
              <a:rPr lang="en-US" cap="none" sz="1000" b="0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ins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xdr:txBody>
      </xdr:sp>
      <xdr:sp>
        <xdr:nvSpPr>
          <xdr:cNvPr id="36" name="Straight Arrow Connector 44"/>
          <xdr:cNvSpPr>
            <a:spLocks/>
          </xdr:cNvSpPr>
        </xdr:nvSpPr>
        <xdr:spPr>
          <a:xfrm>
            <a:off x="1554735" y="24673550"/>
            <a:ext cx="678485" cy="114290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Straight Arrow Connector 47"/>
          <xdr:cNvSpPr>
            <a:spLocks/>
          </xdr:cNvSpPr>
        </xdr:nvSpPr>
        <xdr:spPr>
          <a:xfrm>
            <a:off x="1638132" y="25153706"/>
            <a:ext cx="990871" cy="60865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Box 59"/>
          <xdr:cNvSpPr txBox="1">
            <a:spLocks noChangeArrowheads="1"/>
          </xdr:cNvSpPr>
        </xdr:nvSpPr>
        <xdr:spPr>
          <a:xfrm>
            <a:off x="982970" y="25687287"/>
            <a:ext cx="2263030" cy="495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Heat transfer simplified model, without consideration of radiation interchanges</a:t>
            </a:r>
          </a:p>
        </xdr:txBody>
      </xdr:sp>
    </xdr:grpSp>
    <xdr:clientData/>
  </xdr:twoCellAnchor>
  <xdr:twoCellAnchor>
    <xdr:from>
      <xdr:col>14</xdr:col>
      <xdr:colOff>600075</xdr:colOff>
      <xdr:row>131</xdr:row>
      <xdr:rowOff>114300</xdr:rowOff>
    </xdr:from>
    <xdr:to>
      <xdr:col>15</xdr:col>
      <xdr:colOff>266700</xdr:colOff>
      <xdr:row>132</xdr:row>
      <xdr:rowOff>152400</xdr:rowOff>
    </xdr:to>
    <xdr:sp>
      <xdr:nvSpPr>
        <xdr:cNvPr id="39" name="TextBox 51"/>
        <xdr:cNvSpPr txBox="1">
          <a:spLocks noChangeArrowheads="1"/>
        </xdr:cNvSpPr>
      </xdr:nvSpPr>
      <xdr:spPr>
        <a:xfrm>
          <a:off x="8686800" y="2593657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70</xdr:row>
      <xdr:rowOff>0</xdr:rowOff>
    </xdr:from>
    <xdr:ext cx="295275" cy="304800"/>
    <xdr:sp>
      <xdr:nvSpPr>
        <xdr:cNvPr id="1" name="AutoShape 1" descr="{\displaystyle R_{\text{val}}={\frac {\Delta T}{\phi _{q}}}}"/>
        <xdr:cNvSpPr>
          <a:spLocks noChangeAspect="1"/>
        </xdr:cNvSpPr>
      </xdr:nvSpPr>
      <xdr:spPr>
        <a:xfrm>
          <a:off x="4895850" y="1355407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75</xdr:row>
      <xdr:rowOff>0</xdr:rowOff>
    </xdr:from>
    <xdr:ext cx="295275" cy="295275"/>
    <xdr:sp>
      <xdr:nvSpPr>
        <xdr:cNvPr id="2" name="AutoShape 2" descr="{\displaystyle R_{\text{val}}}"/>
        <xdr:cNvSpPr>
          <a:spLocks noChangeAspect="1"/>
        </xdr:cNvSpPr>
      </xdr:nvSpPr>
      <xdr:spPr>
        <a:xfrm>
          <a:off x="4895850" y="14506575"/>
          <a:ext cx="295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295275" cy="304800"/>
    <xdr:sp>
      <xdr:nvSpPr>
        <xdr:cNvPr id="3" name="AutoShape 3" descr="\Delta T"/>
        <xdr:cNvSpPr>
          <a:spLocks noChangeAspect="1"/>
        </xdr:cNvSpPr>
      </xdr:nvSpPr>
      <xdr:spPr>
        <a:xfrm>
          <a:off x="4895850" y="1488757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79</xdr:row>
      <xdr:rowOff>0</xdr:rowOff>
    </xdr:from>
    <xdr:ext cx="295275" cy="304800"/>
    <xdr:sp>
      <xdr:nvSpPr>
        <xdr:cNvPr id="4" name="AutoShape 4" descr="{\displaystyle \phi _{q}}"/>
        <xdr:cNvSpPr>
          <a:spLocks noChangeAspect="1"/>
        </xdr:cNvSpPr>
      </xdr:nvSpPr>
      <xdr:spPr>
        <a:xfrm>
          <a:off x="4895850" y="1526857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95275" cy="304800"/>
    <xdr:sp>
      <xdr:nvSpPr>
        <xdr:cNvPr id="5" name="AutoShape 5" descr="{\displaystyle {\frac {R_{\text{val}}}{A}}=R}"/>
        <xdr:cNvSpPr>
          <a:spLocks noChangeAspect="1"/>
        </xdr:cNvSpPr>
      </xdr:nvSpPr>
      <xdr:spPr>
        <a:xfrm>
          <a:off x="1828800" y="1622107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89</xdr:row>
      <xdr:rowOff>47625</xdr:rowOff>
    </xdr:from>
    <xdr:ext cx="295275" cy="304800"/>
    <xdr:sp>
      <xdr:nvSpPr>
        <xdr:cNvPr id="6" name="AutoShape 6" descr="{\displaystyle R_{\text{val}}}"/>
        <xdr:cNvSpPr>
          <a:spLocks noChangeAspect="1"/>
        </xdr:cNvSpPr>
      </xdr:nvSpPr>
      <xdr:spPr>
        <a:xfrm>
          <a:off x="1104900" y="17221200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295275" cy="295275"/>
    <xdr:sp>
      <xdr:nvSpPr>
        <xdr:cNvPr id="7" name="AutoShape 7" descr="A"/>
        <xdr:cNvSpPr>
          <a:spLocks noChangeAspect="1"/>
        </xdr:cNvSpPr>
      </xdr:nvSpPr>
      <xdr:spPr>
        <a:xfrm>
          <a:off x="1828800" y="17554575"/>
          <a:ext cx="295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323850</xdr:colOff>
      <xdr:row>92</xdr:row>
      <xdr:rowOff>9525</xdr:rowOff>
    </xdr:from>
    <xdr:ext cx="295275" cy="304800"/>
    <xdr:sp>
      <xdr:nvSpPr>
        <xdr:cNvPr id="8" name="AutoShape 8" descr="R"/>
        <xdr:cNvSpPr>
          <a:spLocks noChangeAspect="1"/>
        </xdr:cNvSpPr>
      </xdr:nvSpPr>
      <xdr:spPr>
        <a:xfrm>
          <a:off x="1543050" y="17754600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295275" cy="285750"/>
    <xdr:sp>
      <xdr:nvSpPr>
        <xdr:cNvPr id="9" name="AutoShape 9" descr="R"/>
        <xdr:cNvSpPr>
          <a:spLocks noChangeAspect="1"/>
        </xdr:cNvSpPr>
      </xdr:nvSpPr>
      <xdr:spPr>
        <a:xfrm>
          <a:off x="1828800" y="18507075"/>
          <a:ext cx="295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38100</xdr:colOff>
      <xdr:row>101</xdr:row>
      <xdr:rowOff>123825</xdr:rowOff>
    </xdr:from>
    <xdr:to>
      <xdr:col>15</xdr:col>
      <xdr:colOff>542925</xdr:colOff>
      <xdr:row>118</xdr:row>
      <xdr:rowOff>123825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469100"/>
          <a:ext cx="8820150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2.v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vmlDrawing" Target="../drawings/vmlDrawing3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n.wikipedia.org/wiki/Heat_flux" TargetMode="External" /><Relationship Id="rId2" Type="http://schemas.openxmlformats.org/officeDocument/2006/relationships/hyperlink" Target="https://en.wikipedia.org/wiki/Thermal_resistance" TargetMode="External" /><Relationship Id="rId3" Type="http://schemas.openxmlformats.org/officeDocument/2006/relationships/hyperlink" Target="https://en.wikipedia.org/wiki/Thermal_resistance" TargetMode="External" /><Relationship Id="rId4" Type="http://schemas.openxmlformats.org/officeDocument/2006/relationships/oleObject" Target="../embeddings/oleObject_3_0.bin" /><Relationship Id="rId5" Type="http://schemas.openxmlformats.org/officeDocument/2006/relationships/oleObject" Target="../embeddings/oleObject_3_1.bin" /><Relationship Id="rId6" Type="http://schemas.openxmlformats.org/officeDocument/2006/relationships/oleObject" Target="../embeddings/oleObject_3_2.bin" /><Relationship Id="rId7" Type="http://schemas.openxmlformats.org/officeDocument/2006/relationships/oleObject" Target="../embeddings/oleObject_3_3.bin" /><Relationship Id="rId8" Type="http://schemas.openxmlformats.org/officeDocument/2006/relationships/oleObject" Target="../embeddings/oleObject_3_4.bin" /><Relationship Id="rId9" Type="http://schemas.openxmlformats.org/officeDocument/2006/relationships/oleObject" Target="../embeddings/oleObject_3_5.bin" /><Relationship Id="rId10" Type="http://schemas.openxmlformats.org/officeDocument/2006/relationships/oleObject" Target="../embeddings/oleObject_3_6.bin" /><Relationship Id="rId11" Type="http://schemas.openxmlformats.org/officeDocument/2006/relationships/oleObject" Target="../embeddings/oleObject_3_7.bin" /><Relationship Id="rId12" Type="http://schemas.openxmlformats.org/officeDocument/2006/relationships/oleObject" Target="../embeddings/oleObject_3_8.bin" /><Relationship Id="rId13" Type="http://schemas.openxmlformats.org/officeDocument/2006/relationships/vmlDrawing" Target="../drawings/vmlDrawing4.vml" /><Relationship Id="rId14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een.unomaha.edu/solar/documents/SOL_29.pdf" TargetMode="External" /><Relationship Id="rId2" Type="http://schemas.openxmlformats.org/officeDocument/2006/relationships/hyperlink" Target="http://www.ceen.unomaha.edu/solar/documents/sol_29.pdf%20%20%20%20%20%20%20page%20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AA94"/>
  <sheetViews>
    <sheetView showGridLines="0" zoomScalePageLayoutView="0" workbookViewId="0" topLeftCell="A1">
      <selection activeCell="D83" sqref="D83"/>
    </sheetView>
  </sheetViews>
  <sheetFormatPr defaultColWidth="9.140625" defaultRowHeight="12.75"/>
  <cols>
    <col min="1" max="1" width="5.57421875" style="31" customWidth="1"/>
    <col min="2" max="2" width="6.140625" style="31" customWidth="1"/>
    <col min="3" max="3" width="7.8515625" style="31" customWidth="1"/>
    <col min="4" max="4" width="12.421875" style="31" bestFit="1" customWidth="1"/>
    <col min="5" max="6" width="8.8515625" style="31" customWidth="1"/>
    <col min="7" max="7" width="8.8515625" style="26" customWidth="1"/>
    <col min="8" max="8" width="9.7109375" style="26" bestFit="1" customWidth="1"/>
    <col min="9" max="9" width="8.8515625" style="26" customWidth="1"/>
    <col min="10" max="10" width="7.00390625" style="31" customWidth="1"/>
    <col min="11" max="11" width="8.8515625" style="31" customWidth="1"/>
    <col min="12" max="12" width="10.7109375" style="31" bestFit="1" customWidth="1"/>
    <col min="13" max="13" width="8.8515625" style="31" customWidth="1"/>
    <col min="14" max="14" width="8.28125" style="31" customWidth="1"/>
    <col min="15" max="15" width="10.8515625" style="31" customWidth="1"/>
    <col min="16" max="16" width="11.57421875" style="31" customWidth="1"/>
    <col min="17" max="17" width="8.8515625" style="31" customWidth="1"/>
    <col min="18" max="18" width="9.00390625" style="31" bestFit="1" customWidth="1"/>
    <col min="19" max="19" width="9.8515625" style="31" bestFit="1" customWidth="1"/>
    <col min="20" max="20" width="10.7109375" style="31" customWidth="1"/>
    <col min="21" max="21" width="8.8515625" style="31" customWidth="1"/>
    <col min="22" max="22" width="9.00390625" style="100" bestFit="1" customWidth="1"/>
    <col min="23" max="16384" width="8.8515625" style="31" customWidth="1"/>
  </cols>
  <sheetData>
    <row r="1" spans="7:9" ht="14.25" thickBot="1">
      <c r="G1" s="31"/>
      <c r="H1" s="31"/>
      <c r="I1" s="31"/>
    </row>
    <row r="2" spans="2:22" ht="14.25" thickTop="1">
      <c r="B2" s="115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70" t="s">
        <v>169</v>
      </c>
    </row>
    <row r="3" spans="2:22" ht="13.5">
      <c r="B3" s="114"/>
      <c r="C3" s="26" t="s">
        <v>170</v>
      </c>
      <c r="D3" s="26"/>
      <c r="E3" s="26"/>
      <c r="F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7"/>
      <c r="V3" s="126"/>
    </row>
    <row r="4" spans="2:22" ht="13.5">
      <c r="B4" s="114"/>
      <c r="C4" s="26"/>
      <c r="D4" s="26"/>
      <c r="E4" s="26"/>
      <c r="F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26"/>
    </row>
    <row r="5" spans="2:22" ht="14.25">
      <c r="B5" s="114"/>
      <c r="C5" s="25" t="s">
        <v>229</v>
      </c>
      <c r="D5" s="26"/>
      <c r="E5" s="26"/>
      <c r="F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26"/>
    </row>
    <row r="6" spans="2:22" ht="14.25">
      <c r="B6" s="136"/>
      <c r="C6" s="25" t="s">
        <v>228</v>
      </c>
      <c r="D6" s="25"/>
      <c r="E6" s="25"/>
      <c r="F6" s="25"/>
      <c r="I6" s="25" t="s">
        <v>126</v>
      </c>
      <c r="J6" s="25"/>
      <c r="K6" s="26"/>
      <c r="L6" s="26"/>
      <c r="M6" s="26"/>
      <c r="N6" s="26"/>
      <c r="O6" s="26"/>
      <c r="P6" s="25" t="s">
        <v>110</v>
      </c>
      <c r="Q6" s="28"/>
      <c r="R6" s="26"/>
      <c r="S6" s="26"/>
      <c r="T6" s="26"/>
      <c r="U6" s="26"/>
      <c r="V6" s="126"/>
    </row>
    <row r="7" spans="2:22" ht="14.25">
      <c r="B7" s="136"/>
      <c r="C7" s="25" t="s">
        <v>230</v>
      </c>
      <c r="D7" s="25"/>
      <c r="E7" s="25"/>
      <c r="F7" s="25"/>
      <c r="I7" s="25" t="s">
        <v>125</v>
      </c>
      <c r="J7" s="25"/>
      <c r="K7" s="26"/>
      <c r="L7" s="26"/>
      <c r="M7" s="26"/>
      <c r="N7" s="26"/>
      <c r="O7" s="26"/>
      <c r="P7" s="25" t="s">
        <v>109</v>
      </c>
      <c r="Q7" s="28"/>
      <c r="R7" s="26"/>
      <c r="S7" s="26"/>
      <c r="T7" s="26"/>
      <c r="U7" s="26"/>
      <c r="V7" s="126"/>
    </row>
    <row r="8" spans="2:22" ht="14.25">
      <c r="B8" s="114"/>
      <c r="C8" s="25" t="s">
        <v>247</v>
      </c>
      <c r="D8" s="26"/>
      <c r="E8" s="26"/>
      <c r="F8" s="26"/>
      <c r="I8" s="25" t="s">
        <v>120</v>
      </c>
      <c r="J8" s="25"/>
      <c r="K8" s="26"/>
      <c r="L8" s="26"/>
      <c r="M8" s="26"/>
      <c r="N8" s="26"/>
      <c r="O8" s="26"/>
      <c r="P8" s="25" t="s">
        <v>108</v>
      </c>
      <c r="Q8" s="28"/>
      <c r="R8" s="26"/>
      <c r="S8" s="26"/>
      <c r="T8" s="26"/>
      <c r="U8" s="26"/>
      <c r="V8" s="126"/>
    </row>
    <row r="9" spans="2:22" ht="14.25">
      <c r="B9" s="114"/>
      <c r="C9" s="25" t="s">
        <v>248</v>
      </c>
      <c r="D9" s="26"/>
      <c r="E9" s="26"/>
      <c r="F9" s="26"/>
      <c r="I9" s="25" t="s">
        <v>119</v>
      </c>
      <c r="J9" s="25"/>
      <c r="K9" s="26"/>
      <c r="L9" s="26"/>
      <c r="M9" s="26"/>
      <c r="N9" s="26"/>
      <c r="O9" s="26"/>
      <c r="P9" s="25" t="s">
        <v>107</v>
      </c>
      <c r="Q9" s="28"/>
      <c r="R9" s="26"/>
      <c r="S9" s="26"/>
      <c r="T9" s="26"/>
      <c r="U9" s="27"/>
      <c r="V9" s="126"/>
    </row>
    <row r="10" spans="2:22" ht="14.25">
      <c r="B10" s="114"/>
      <c r="C10" s="26"/>
      <c r="D10" s="26"/>
      <c r="E10" s="26"/>
      <c r="F10" s="26"/>
      <c r="I10" s="25" t="s">
        <v>118</v>
      </c>
      <c r="J10" s="25"/>
      <c r="K10" s="26"/>
      <c r="L10" s="26"/>
      <c r="M10" s="26"/>
      <c r="N10" s="26"/>
      <c r="O10" s="26"/>
      <c r="P10" s="25" t="s">
        <v>106</v>
      </c>
      <c r="Q10" s="28"/>
      <c r="R10" s="26"/>
      <c r="S10" s="26"/>
      <c r="T10" s="26"/>
      <c r="U10" s="27"/>
      <c r="V10" s="126"/>
    </row>
    <row r="11" spans="2:22" ht="14.25">
      <c r="B11" s="114"/>
      <c r="C11" s="26"/>
      <c r="D11" s="26"/>
      <c r="E11" s="26"/>
      <c r="F11" s="26"/>
      <c r="I11" s="25" t="s">
        <v>121</v>
      </c>
      <c r="J11" s="25"/>
      <c r="K11" s="26"/>
      <c r="L11" s="26"/>
      <c r="M11" s="26"/>
      <c r="N11" s="26"/>
      <c r="O11" s="26"/>
      <c r="P11" s="25" t="s">
        <v>105</v>
      </c>
      <c r="Q11" s="28"/>
      <c r="R11" s="26"/>
      <c r="S11" s="26"/>
      <c r="T11" s="26"/>
      <c r="U11" s="27"/>
      <c r="V11" s="126"/>
    </row>
    <row r="12" spans="2:22" ht="14.25">
      <c r="B12" s="114"/>
      <c r="C12" s="25" t="s">
        <v>135</v>
      </c>
      <c r="D12" s="26"/>
      <c r="E12" s="26"/>
      <c r="F12" s="26"/>
      <c r="I12" s="25" t="s">
        <v>122</v>
      </c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7"/>
      <c r="V12" s="126"/>
    </row>
    <row r="13" spans="2:22" ht="14.25">
      <c r="B13" s="114"/>
      <c r="C13" s="25" t="s">
        <v>127</v>
      </c>
      <c r="D13" s="26"/>
      <c r="E13" s="26"/>
      <c r="F13" s="26"/>
      <c r="I13" s="25" t="s">
        <v>123</v>
      </c>
      <c r="J13" s="25"/>
      <c r="K13" s="26"/>
      <c r="L13" s="26"/>
      <c r="M13" s="26"/>
      <c r="N13" s="26"/>
      <c r="O13" s="25"/>
      <c r="P13" s="25"/>
      <c r="Q13" s="26"/>
      <c r="R13" s="26"/>
      <c r="S13" s="25"/>
      <c r="T13" s="25"/>
      <c r="U13" s="27"/>
      <c r="V13" s="126"/>
    </row>
    <row r="14" spans="2:22" ht="14.25">
      <c r="B14" s="114"/>
      <c r="C14" s="25" t="s">
        <v>128</v>
      </c>
      <c r="D14" s="26"/>
      <c r="E14" s="26"/>
      <c r="F14" s="26"/>
      <c r="I14" s="25" t="s">
        <v>124</v>
      </c>
      <c r="J14" s="25"/>
      <c r="K14" s="26"/>
      <c r="L14" s="26"/>
      <c r="M14" s="26"/>
      <c r="N14" s="26"/>
      <c r="O14" s="25"/>
      <c r="P14" s="25" t="s">
        <v>104</v>
      </c>
      <c r="Q14" s="26"/>
      <c r="R14" s="26"/>
      <c r="S14" s="25"/>
      <c r="T14" s="25"/>
      <c r="U14" s="27"/>
      <c r="V14" s="126"/>
    </row>
    <row r="15" spans="2:22" ht="14.25">
      <c r="B15" s="114"/>
      <c r="C15" s="25" t="s">
        <v>129</v>
      </c>
      <c r="D15" s="26"/>
      <c r="E15" s="26"/>
      <c r="F15" s="26"/>
      <c r="I15" s="25" t="s">
        <v>117</v>
      </c>
      <c r="J15" s="25"/>
      <c r="K15" s="26"/>
      <c r="L15" s="26"/>
      <c r="M15" s="26"/>
      <c r="N15" s="26"/>
      <c r="O15" s="25"/>
      <c r="P15" s="25" t="s">
        <v>103</v>
      </c>
      <c r="Q15" s="26"/>
      <c r="R15" s="26"/>
      <c r="S15" s="25"/>
      <c r="T15" s="25"/>
      <c r="U15" s="27"/>
      <c r="V15" s="126"/>
    </row>
    <row r="16" spans="2:22" ht="14.25">
      <c r="B16" s="114"/>
      <c r="C16" s="29"/>
      <c r="D16" s="26"/>
      <c r="E16" s="26"/>
      <c r="F16" s="26"/>
      <c r="J16" s="26"/>
      <c r="K16" s="26"/>
      <c r="L16" s="26"/>
      <c r="M16" s="26"/>
      <c r="N16" s="26"/>
      <c r="O16" s="25"/>
      <c r="P16" s="25" t="s">
        <v>102</v>
      </c>
      <c r="Q16" s="26"/>
      <c r="R16" s="26"/>
      <c r="S16" s="25"/>
      <c r="T16" s="25"/>
      <c r="U16" s="27"/>
      <c r="V16" s="126"/>
    </row>
    <row r="17" spans="2:22" ht="14.25">
      <c r="B17" s="114"/>
      <c r="C17" s="25" t="s">
        <v>130</v>
      </c>
      <c r="D17" s="26"/>
      <c r="E17" s="26"/>
      <c r="F17" s="26"/>
      <c r="I17" s="25" t="s">
        <v>116</v>
      </c>
      <c r="J17" s="28"/>
      <c r="K17" s="26"/>
      <c r="L17" s="26"/>
      <c r="M17" s="26"/>
      <c r="N17" s="26"/>
      <c r="O17" s="25"/>
      <c r="P17" s="25" t="s">
        <v>101</v>
      </c>
      <c r="Q17" s="26"/>
      <c r="R17" s="26"/>
      <c r="S17" s="25"/>
      <c r="T17" s="25"/>
      <c r="U17" s="27"/>
      <c r="V17" s="126"/>
    </row>
    <row r="18" spans="2:22" ht="14.25">
      <c r="B18" s="114"/>
      <c r="C18" s="25" t="s">
        <v>131</v>
      </c>
      <c r="D18" s="26"/>
      <c r="E18" s="26"/>
      <c r="F18" s="26"/>
      <c r="I18" s="25" t="s">
        <v>115</v>
      </c>
      <c r="J18" s="28"/>
      <c r="K18" s="26"/>
      <c r="L18" s="26"/>
      <c r="M18" s="26"/>
      <c r="N18" s="26"/>
      <c r="O18" s="25"/>
      <c r="P18" s="25" t="s">
        <v>147</v>
      </c>
      <c r="Q18" s="26"/>
      <c r="R18" s="26"/>
      <c r="S18" s="25"/>
      <c r="T18" s="25"/>
      <c r="U18" s="27"/>
      <c r="V18" s="126"/>
    </row>
    <row r="19" spans="2:22" ht="14.25">
      <c r="B19" s="114"/>
      <c r="C19" s="25" t="s">
        <v>132</v>
      </c>
      <c r="D19" s="26"/>
      <c r="E19" s="26"/>
      <c r="F19" s="26"/>
      <c r="I19" s="25" t="s">
        <v>114</v>
      </c>
      <c r="J19" s="28"/>
      <c r="K19" s="26"/>
      <c r="L19" s="26"/>
      <c r="M19" s="26"/>
      <c r="N19" s="26"/>
      <c r="O19" s="25"/>
      <c r="P19" s="25" t="s">
        <v>146</v>
      </c>
      <c r="Q19" s="26"/>
      <c r="R19" s="26"/>
      <c r="S19" s="25"/>
      <c r="T19" s="25"/>
      <c r="U19" s="27"/>
      <c r="V19" s="126"/>
    </row>
    <row r="20" spans="2:22" ht="14.25">
      <c r="B20" s="114"/>
      <c r="C20" s="25" t="s">
        <v>133</v>
      </c>
      <c r="D20" s="26"/>
      <c r="E20" s="26"/>
      <c r="F20" s="26"/>
      <c r="J20" s="26"/>
      <c r="K20" s="26"/>
      <c r="L20" s="26"/>
      <c r="M20" s="26"/>
      <c r="N20" s="26"/>
      <c r="O20" s="25"/>
      <c r="P20" s="25"/>
      <c r="Q20" s="26"/>
      <c r="R20" s="26"/>
      <c r="S20" s="25"/>
      <c r="T20" s="25"/>
      <c r="U20" s="27"/>
      <c r="V20" s="126"/>
    </row>
    <row r="21" spans="2:22" ht="14.25">
      <c r="B21" s="114"/>
      <c r="C21" s="25" t="s">
        <v>134</v>
      </c>
      <c r="D21" s="26"/>
      <c r="E21" s="26"/>
      <c r="F21" s="26"/>
      <c r="I21" s="25" t="s">
        <v>162</v>
      </c>
      <c r="J21" s="28"/>
      <c r="K21" s="26"/>
      <c r="L21" s="26"/>
      <c r="M21" s="26"/>
      <c r="N21" s="26"/>
      <c r="O21" s="25"/>
      <c r="P21" s="25" t="s">
        <v>100</v>
      </c>
      <c r="Q21" s="26"/>
      <c r="R21" s="26"/>
      <c r="S21" s="25"/>
      <c r="T21" s="25"/>
      <c r="U21" s="27"/>
      <c r="V21" s="126"/>
    </row>
    <row r="22" spans="2:22" ht="14.25">
      <c r="B22" s="114"/>
      <c r="C22" s="25" t="s">
        <v>177</v>
      </c>
      <c r="D22" s="26"/>
      <c r="E22" s="28"/>
      <c r="F22" s="26"/>
      <c r="I22" s="25" t="s">
        <v>113</v>
      </c>
      <c r="J22" s="28"/>
      <c r="K22" s="26"/>
      <c r="L22" s="26"/>
      <c r="M22" s="26"/>
      <c r="N22" s="26"/>
      <c r="O22" s="25"/>
      <c r="P22" s="25"/>
      <c r="Q22" s="26"/>
      <c r="R22" s="26"/>
      <c r="S22" s="25"/>
      <c r="T22" s="25"/>
      <c r="U22" s="27"/>
      <c r="V22" s="126"/>
    </row>
    <row r="23" spans="2:22" ht="14.25">
      <c r="B23" s="114"/>
      <c r="C23" s="26"/>
      <c r="D23" s="26"/>
      <c r="E23" s="26"/>
      <c r="F23" s="26"/>
      <c r="I23" s="25" t="s">
        <v>112</v>
      </c>
      <c r="J23" s="28"/>
      <c r="K23" s="26"/>
      <c r="L23" s="26"/>
      <c r="M23" s="26"/>
      <c r="N23" s="26"/>
      <c r="O23" s="25"/>
      <c r="P23" s="25"/>
      <c r="Q23" s="26"/>
      <c r="R23" s="26"/>
      <c r="S23" s="25"/>
      <c r="T23" s="25"/>
      <c r="U23" s="27"/>
      <c r="V23" s="126"/>
    </row>
    <row r="24" spans="2:22" ht="14.25">
      <c r="B24" s="114"/>
      <c r="C24" s="26"/>
      <c r="D24" s="26"/>
      <c r="E24" s="26"/>
      <c r="F24" s="26"/>
      <c r="I24" s="25" t="s">
        <v>111</v>
      </c>
      <c r="J24" s="28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7"/>
      <c r="V24" s="126"/>
    </row>
    <row r="25" spans="2:22" ht="13.5">
      <c r="B25" s="114"/>
      <c r="C25" s="26"/>
      <c r="D25" s="26"/>
      <c r="E25" s="26"/>
      <c r="F25" s="26"/>
      <c r="I25" s="30"/>
      <c r="J25" s="30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7"/>
      <c r="V25" s="126"/>
    </row>
    <row r="26" spans="2:22" ht="13.5">
      <c r="B26" s="114"/>
      <c r="C26" s="26"/>
      <c r="D26" s="26"/>
      <c r="E26" s="26"/>
      <c r="F26" s="26"/>
      <c r="I26" s="30"/>
      <c r="J26" s="30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7"/>
      <c r="V26" s="126"/>
    </row>
    <row r="27" spans="2:22" ht="13.5">
      <c r="B27" s="114"/>
      <c r="C27" s="26"/>
      <c r="D27" s="26"/>
      <c r="E27" s="26"/>
      <c r="F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7"/>
      <c r="V27" s="126"/>
    </row>
    <row r="28" spans="2:22" ht="14.25" thickBot="1">
      <c r="B28" s="117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37"/>
      <c r="V28" s="127"/>
    </row>
    <row r="29" spans="7:9" ht="14.25" thickTop="1">
      <c r="G29" s="31"/>
      <c r="H29" s="31"/>
      <c r="I29" s="31"/>
    </row>
    <row r="30" spans="7:9" ht="13.5">
      <c r="G30" s="31"/>
      <c r="H30" s="31"/>
      <c r="I30" s="31"/>
    </row>
    <row r="31" spans="7:9" ht="14.25" thickBot="1">
      <c r="G31" s="31"/>
      <c r="H31" s="31"/>
      <c r="I31" s="31"/>
    </row>
    <row r="32" spans="2:27" ht="14.25" thickTop="1">
      <c r="B32" s="115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70" t="s">
        <v>168</v>
      </c>
      <c r="X32" s="45"/>
      <c r="Y32" s="44"/>
      <c r="Z32" s="51"/>
      <c r="AA32" s="51"/>
    </row>
    <row r="33" spans="2:27" ht="15">
      <c r="B33" s="114"/>
      <c r="C33" s="107" t="s">
        <v>148</v>
      </c>
      <c r="D33" s="26"/>
      <c r="E33" s="26"/>
      <c r="F33" s="26"/>
      <c r="G33" s="26" t="s">
        <v>99</v>
      </c>
      <c r="J33" s="26"/>
      <c r="K33" s="26" t="s">
        <v>67</v>
      </c>
      <c r="L33" s="26"/>
      <c r="M33" s="26"/>
      <c r="N33" s="26"/>
      <c r="O33" s="26" t="s">
        <v>156</v>
      </c>
      <c r="P33" s="26"/>
      <c r="Q33" s="26"/>
      <c r="R33" s="26"/>
      <c r="S33" s="26"/>
      <c r="T33" s="26"/>
      <c r="U33" s="26"/>
      <c r="V33" s="126"/>
      <c r="X33" s="51"/>
      <c r="Y33" s="51"/>
      <c r="Z33" s="51"/>
      <c r="AA33" s="51"/>
    </row>
    <row r="34" spans="2:27" ht="14.25">
      <c r="B34" s="114"/>
      <c r="C34" s="26"/>
      <c r="D34" s="26"/>
      <c r="E34" s="26"/>
      <c r="F34" s="26"/>
      <c r="G34" s="26" t="s">
        <v>136</v>
      </c>
      <c r="J34" s="27"/>
      <c r="K34" s="27" t="s">
        <v>38</v>
      </c>
      <c r="L34" s="27" t="s">
        <v>68</v>
      </c>
      <c r="M34" s="26"/>
      <c r="N34" s="26"/>
      <c r="O34" s="27" t="s">
        <v>81</v>
      </c>
      <c r="P34" s="15" t="s">
        <v>79</v>
      </c>
      <c r="Q34" s="26"/>
      <c r="R34" s="26"/>
      <c r="S34" s="26"/>
      <c r="T34" s="26"/>
      <c r="U34" s="26"/>
      <c r="V34" s="126"/>
      <c r="X34" s="44"/>
      <c r="Y34" s="44"/>
      <c r="Z34" s="51"/>
      <c r="AA34" s="51"/>
    </row>
    <row r="35" spans="2:27" ht="14.25">
      <c r="B35" s="114"/>
      <c r="C35" s="26" t="s">
        <v>98</v>
      </c>
      <c r="D35" s="26"/>
      <c r="E35" s="26"/>
      <c r="F35" s="26"/>
      <c r="G35" s="26" t="s">
        <v>137</v>
      </c>
      <c r="J35" s="27"/>
      <c r="K35" s="27" t="s">
        <v>55</v>
      </c>
      <c r="L35" s="27">
        <f>D38</f>
        <v>0.5</v>
      </c>
      <c r="M35" s="26" t="s">
        <v>1</v>
      </c>
      <c r="N35" s="26"/>
      <c r="O35" s="27" t="s">
        <v>81</v>
      </c>
      <c r="P35" s="50">
        <f>AirPrandtl_t(H42)</f>
        <v>0.7149999737739563</v>
      </c>
      <c r="Q35" s="26" t="s">
        <v>5</v>
      </c>
      <c r="R35" s="26"/>
      <c r="S35" s="26"/>
      <c r="T35" s="26"/>
      <c r="U35" s="26"/>
      <c r="V35" s="126"/>
      <c r="X35" s="44"/>
      <c r="Y35" s="74"/>
      <c r="Z35" s="51"/>
      <c r="AA35" s="51"/>
    </row>
    <row r="36" spans="2:27" ht="14.25">
      <c r="B36" s="114"/>
      <c r="C36" s="26"/>
      <c r="D36" s="26"/>
      <c r="E36" s="26"/>
      <c r="F36" s="26"/>
      <c r="G36" s="27" t="s">
        <v>40</v>
      </c>
      <c r="H36" s="94">
        <f>R65</f>
        <v>-9.841916549892886</v>
      </c>
      <c r="I36" s="26" t="s">
        <v>2</v>
      </c>
      <c r="J36" s="41"/>
      <c r="K36" s="27" t="s">
        <v>38</v>
      </c>
      <c r="L36" s="50">
        <f>L35^2</f>
        <v>0.25</v>
      </c>
      <c r="M36" s="26" t="s">
        <v>22</v>
      </c>
      <c r="N36" s="26"/>
      <c r="O36" s="26"/>
      <c r="P36" s="26"/>
      <c r="Q36" s="26"/>
      <c r="R36" s="27" t="s">
        <v>0</v>
      </c>
      <c r="S36" s="26"/>
      <c r="T36" s="26"/>
      <c r="U36" s="26"/>
      <c r="V36" s="126"/>
      <c r="X36" s="51"/>
      <c r="Y36" s="51"/>
      <c r="Z36" s="78"/>
      <c r="AA36" s="51"/>
    </row>
    <row r="37" spans="2:27" ht="14.25">
      <c r="B37" s="114"/>
      <c r="C37" s="26" t="s">
        <v>56</v>
      </c>
      <c r="D37" s="26"/>
      <c r="E37" s="26"/>
      <c r="F37" s="26"/>
      <c r="J37" s="26"/>
      <c r="K37" s="26"/>
      <c r="L37" s="26"/>
      <c r="M37" s="26"/>
      <c r="N37" s="26"/>
      <c r="O37" s="26" t="s">
        <v>153</v>
      </c>
      <c r="P37" s="26"/>
      <c r="Q37" s="26"/>
      <c r="R37" s="26"/>
      <c r="S37" s="26"/>
      <c r="T37" s="26"/>
      <c r="U37" s="26"/>
      <c r="V37" s="126"/>
      <c r="X37" s="51"/>
      <c r="Y37" s="51"/>
      <c r="Z37" s="78"/>
      <c r="AA37" s="51"/>
    </row>
    <row r="38" spans="2:27" ht="15.75">
      <c r="B38" s="114"/>
      <c r="C38" s="27" t="s">
        <v>55</v>
      </c>
      <c r="D38" s="39">
        <v>0.5</v>
      </c>
      <c r="E38" s="26" t="s">
        <v>1</v>
      </c>
      <c r="F38" s="26"/>
      <c r="G38" s="42" t="s">
        <v>60</v>
      </c>
      <c r="J38" s="26"/>
      <c r="K38" s="27" t="s">
        <v>69</v>
      </c>
      <c r="L38" s="26"/>
      <c r="M38" s="26"/>
      <c r="N38" s="26"/>
      <c r="O38" s="27" t="s">
        <v>74</v>
      </c>
      <c r="P38" s="19" t="s">
        <v>176</v>
      </c>
      <c r="Q38" s="26"/>
      <c r="R38" s="26"/>
      <c r="S38" s="26"/>
      <c r="T38" s="26"/>
      <c r="U38" s="26" t="s">
        <v>0</v>
      </c>
      <c r="V38" s="126"/>
      <c r="X38" s="44"/>
      <c r="Y38" s="44"/>
      <c r="Z38" s="78"/>
      <c r="AA38" s="51"/>
    </row>
    <row r="39" spans="2:27" ht="14.25">
      <c r="B39" s="114"/>
      <c r="C39" s="26"/>
      <c r="D39" s="26"/>
      <c r="E39" s="26"/>
      <c r="F39" s="26"/>
      <c r="G39" s="27" t="s">
        <v>61</v>
      </c>
      <c r="H39" s="26" t="s">
        <v>62</v>
      </c>
      <c r="J39" s="26"/>
      <c r="K39" s="27" t="s">
        <v>70</v>
      </c>
      <c r="L39" s="27" t="s">
        <v>71</v>
      </c>
      <c r="M39" s="26"/>
      <c r="N39" s="26"/>
      <c r="O39" s="27" t="s">
        <v>58</v>
      </c>
      <c r="P39" s="27">
        <f>H58</f>
        <v>9.81</v>
      </c>
      <c r="Q39" s="26" t="s">
        <v>59</v>
      </c>
      <c r="R39" s="26"/>
      <c r="S39" s="26"/>
      <c r="T39" s="26"/>
      <c r="U39" s="26"/>
      <c r="V39" s="126"/>
      <c r="X39" s="44"/>
      <c r="Y39" s="44"/>
      <c r="Z39" s="78"/>
      <c r="AA39" s="51"/>
    </row>
    <row r="40" spans="2:27" ht="15">
      <c r="B40" s="114"/>
      <c r="C40" s="38" t="s">
        <v>34</v>
      </c>
      <c r="D40" s="27"/>
      <c r="E40" s="26"/>
      <c r="F40" s="26"/>
      <c r="G40" s="27" t="s">
        <v>39</v>
      </c>
      <c r="H40" s="27">
        <f>D41</f>
        <v>2</v>
      </c>
      <c r="I40" s="26" t="s">
        <v>151</v>
      </c>
      <c r="J40" s="26"/>
      <c r="K40" s="27" t="s">
        <v>55</v>
      </c>
      <c r="L40" s="27">
        <f>D38</f>
        <v>0.5</v>
      </c>
      <c r="M40" s="26" t="s">
        <v>1</v>
      </c>
      <c r="N40" s="26"/>
      <c r="O40" s="27" t="s">
        <v>139</v>
      </c>
      <c r="P40" s="104">
        <f>H50</f>
        <v>0.003714309546966468</v>
      </c>
      <c r="Q40" s="26" t="s">
        <v>64</v>
      </c>
      <c r="R40" s="26"/>
      <c r="S40" s="19" t="s">
        <v>0</v>
      </c>
      <c r="T40" s="26"/>
      <c r="U40" s="26"/>
      <c r="V40" s="126"/>
      <c r="X40" s="44"/>
      <c r="Y40" s="51"/>
      <c r="Z40" s="78"/>
      <c r="AA40" s="51"/>
    </row>
    <row r="41" spans="2:27" ht="14.25">
      <c r="B41" s="114"/>
      <c r="C41" s="27" t="s">
        <v>39</v>
      </c>
      <c r="D41" s="39">
        <v>2</v>
      </c>
      <c r="E41" s="26" t="s">
        <v>2</v>
      </c>
      <c r="F41" s="26"/>
      <c r="G41" s="27" t="s">
        <v>40</v>
      </c>
      <c r="H41" s="47">
        <f>H36</f>
        <v>-9.841916549892886</v>
      </c>
      <c r="I41" s="26" t="s">
        <v>2</v>
      </c>
      <c r="J41" s="26"/>
      <c r="K41" s="27" t="s">
        <v>70</v>
      </c>
      <c r="L41" s="50">
        <f>4*L40</f>
        <v>2</v>
      </c>
      <c r="M41" s="26" t="s">
        <v>1</v>
      </c>
      <c r="N41" s="26"/>
      <c r="O41" s="27" t="s">
        <v>40</v>
      </c>
      <c r="P41" s="47">
        <f>R65</f>
        <v>-9.841916549892886</v>
      </c>
      <c r="Q41" s="26" t="s">
        <v>2</v>
      </c>
      <c r="R41" s="26"/>
      <c r="S41" s="26"/>
      <c r="T41" s="26"/>
      <c r="U41" s="26"/>
      <c r="V41" s="126"/>
      <c r="X41" s="44"/>
      <c r="Y41" s="75"/>
      <c r="Z41" s="78"/>
      <c r="AA41" s="51"/>
    </row>
    <row r="42" spans="2:27" ht="14.25">
      <c r="B42" s="114"/>
      <c r="C42" s="44" t="s">
        <v>89</v>
      </c>
      <c r="D42" s="26"/>
      <c r="E42" s="26"/>
      <c r="F42" s="26"/>
      <c r="G42" s="27" t="s">
        <v>61</v>
      </c>
      <c r="H42" s="47">
        <f>(H40+H41)/2</f>
        <v>-3.920958274946443</v>
      </c>
      <c r="I42" s="26" t="s">
        <v>2</v>
      </c>
      <c r="J42" s="26"/>
      <c r="K42" s="26"/>
      <c r="L42" s="26"/>
      <c r="M42" s="26"/>
      <c r="N42" s="26"/>
      <c r="O42" s="27" t="s">
        <v>39</v>
      </c>
      <c r="P42" s="27">
        <f>D41</f>
        <v>2</v>
      </c>
      <c r="Q42" s="26" t="s">
        <v>2</v>
      </c>
      <c r="R42" s="26"/>
      <c r="S42" s="26"/>
      <c r="T42" s="26"/>
      <c r="U42" s="26"/>
      <c r="V42" s="126"/>
      <c r="X42" s="44"/>
      <c r="Y42" s="74"/>
      <c r="Z42" s="78"/>
      <c r="AA42" s="51"/>
    </row>
    <row r="43" spans="2:27" ht="15.75">
      <c r="B43" s="114"/>
      <c r="C43" s="27" t="s">
        <v>6</v>
      </c>
      <c r="D43" s="39">
        <v>60</v>
      </c>
      <c r="E43" s="26" t="s">
        <v>29</v>
      </c>
      <c r="F43" s="26"/>
      <c r="G43" s="27" t="s">
        <v>174</v>
      </c>
      <c r="H43" s="27" t="s">
        <v>63</v>
      </c>
      <c r="J43" s="26"/>
      <c r="K43" s="26" t="s">
        <v>65</v>
      </c>
      <c r="L43" s="26"/>
      <c r="M43" s="26"/>
      <c r="N43" s="26"/>
      <c r="O43" s="27" t="s">
        <v>171</v>
      </c>
      <c r="P43" s="27">
        <f>L47</f>
        <v>0.125</v>
      </c>
      <c r="Q43" s="26" t="s">
        <v>1</v>
      </c>
      <c r="R43" s="26"/>
      <c r="S43" s="26" t="s">
        <v>157</v>
      </c>
      <c r="T43" s="26"/>
      <c r="U43" s="26"/>
      <c r="V43" s="126"/>
      <c r="X43" s="44"/>
      <c r="Y43" s="74"/>
      <c r="Z43" s="78"/>
      <c r="AA43" s="51"/>
    </row>
    <row r="44" spans="2:27" ht="15.75">
      <c r="B44" s="114"/>
      <c r="C44" s="45" t="s">
        <v>90</v>
      </c>
      <c r="D44" s="26"/>
      <c r="E44" s="26"/>
      <c r="F44" s="26"/>
      <c r="G44" s="27" t="s">
        <v>174</v>
      </c>
      <c r="H44" s="46">
        <f>H42+H56</f>
        <v>269.22904172505355</v>
      </c>
      <c r="I44" s="26" t="s">
        <v>23</v>
      </c>
      <c r="J44" s="26"/>
      <c r="K44" s="27" t="s">
        <v>171</v>
      </c>
      <c r="L44" s="27" t="s">
        <v>66</v>
      </c>
      <c r="M44" s="26"/>
      <c r="N44" s="26"/>
      <c r="O44" s="27" t="s">
        <v>138</v>
      </c>
      <c r="P44" s="41">
        <f>L51</f>
        <v>1.2966828762728255E-05</v>
      </c>
      <c r="Q44" s="38" t="s">
        <v>73</v>
      </c>
      <c r="R44" s="26"/>
      <c r="S44" s="15" t="s">
        <v>161</v>
      </c>
      <c r="T44" s="26"/>
      <c r="U44" s="26"/>
      <c r="V44" s="126"/>
      <c r="X44" s="51"/>
      <c r="Y44" s="51"/>
      <c r="Z44" s="78"/>
      <c r="AA44" s="51"/>
    </row>
    <row r="45" spans="2:27" ht="13.5">
      <c r="B45" s="114"/>
      <c r="C45" s="44" t="s">
        <v>20</v>
      </c>
      <c r="D45" s="39">
        <v>0</v>
      </c>
      <c r="E45" s="26" t="s">
        <v>18</v>
      </c>
      <c r="F45" s="26"/>
      <c r="J45" s="26"/>
      <c r="K45" s="27" t="s">
        <v>38</v>
      </c>
      <c r="L45" s="27">
        <f>L36</f>
        <v>0.25</v>
      </c>
      <c r="M45" s="26" t="s">
        <v>22</v>
      </c>
      <c r="N45" s="26"/>
      <c r="O45" s="27" t="s">
        <v>74</v>
      </c>
      <c r="P45" s="43">
        <f>P39*P40*(P42-P41)*P43^3/P44^2</f>
        <v>5012236.85932095</v>
      </c>
      <c r="Q45" s="26" t="s">
        <v>5</v>
      </c>
      <c r="R45" s="26"/>
      <c r="S45" s="27" t="s">
        <v>75</v>
      </c>
      <c r="T45" s="19" t="s">
        <v>155</v>
      </c>
      <c r="U45" s="26"/>
      <c r="V45" s="126"/>
      <c r="X45" s="51"/>
      <c r="Y45" s="51"/>
      <c r="Z45" s="78"/>
      <c r="AA45" s="51"/>
    </row>
    <row r="46" spans="2:27" ht="13.5">
      <c r="B46" s="114"/>
      <c r="C46" s="26"/>
      <c r="D46" s="26"/>
      <c r="E46" s="26"/>
      <c r="F46" s="26"/>
      <c r="G46" s="38" t="s">
        <v>259</v>
      </c>
      <c r="J46" s="26"/>
      <c r="K46" s="27" t="s">
        <v>70</v>
      </c>
      <c r="L46" s="27">
        <f>L41</f>
        <v>2</v>
      </c>
      <c r="M46" s="26" t="s">
        <v>1</v>
      </c>
      <c r="N46" s="26"/>
      <c r="O46" s="26"/>
      <c r="P46" s="26"/>
      <c r="Q46" s="26"/>
      <c r="R46" s="26"/>
      <c r="S46" s="27" t="s">
        <v>75</v>
      </c>
      <c r="T46" s="22">
        <f>0.6*P55^0.2</f>
        <v>12.274922893908045</v>
      </c>
      <c r="U46" s="26" t="s">
        <v>5</v>
      </c>
      <c r="V46" s="126"/>
      <c r="X46" s="44"/>
      <c r="Y46" s="44"/>
      <c r="Z46" s="78"/>
      <c r="AA46" s="51"/>
    </row>
    <row r="47" spans="2:27" ht="15.75">
      <c r="B47" s="114"/>
      <c r="C47" s="45" t="s">
        <v>244</v>
      </c>
      <c r="D47" s="26"/>
      <c r="E47" s="26"/>
      <c r="F47" s="26"/>
      <c r="G47" s="26" t="s">
        <v>260</v>
      </c>
      <c r="J47" s="26"/>
      <c r="K47" s="27" t="s">
        <v>171</v>
      </c>
      <c r="L47" s="50">
        <f>L45/L46</f>
        <v>0.125</v>
      </c>
      <c r="M47" s="26" t="s">
        <v>1</v>
      </c>
      <c r="N47" s="26"/>
      <c r="O47" s="71" t="s">
        <v>173</v>
      </c>
      <c r="P47" s="26"/>
      <c r="Q47" s="26"/>
      <c r="R47" s="26"/>
      <c r="S47" s="26"/>
      <c r="T47" s="26"/>
      <c r="U47" s="26"/>
      <c r="V47" s="126"/>
      <c r="X47" s="44"/>
      <c r="Y47" s="75"/>
      <c r="Z47" s="78"/>
      <c r="AA47" s="51"/>
    </row>
    <row r="48" spans="2:27" ht="15.75">
      <c r="B48" s="114"/>
      <c r="C48" s="31" t="s">
        <v>245</v>
      </c>
      <c r="F48" s="26"/>
      <c r="G48" s="26" t="s">
        <v>152</v>
      </c>
      <c r="J48" s="26"/>
      <c r="K48" s="26"/>
      <c r="L48" s="26"/>
      <c r="M48" s="26"/>
      <c r="N48" s="26"/>
      <c r="O48" s="73">
        <v>100000</v>
      </c>
      <c r="P48" s="72" t="s">
        <v>154</v>
      </c>
      <c r="Q48" s="73">
        <v>100000000000</v>
      </c>
      <c r="R48" s="26"/>
      <c r="S48" s="27" t="s">
        <v>82</v>
      </c>
      <c r="T48" s="26" t="s">
        <v>172</v>
      </c>
      <c r="U48" s="26"/>
      <c r="V48" s="126"/>
      <c r="X48" s="44"/>
      <c r="Y48" s="44"/>
      <c r="Z48" s="78"/>
      <c r="AA48" s="51"/>
    </row>
    <row r="49" spans="2:27" ht="15.75">
      <c r="B49" s="114"/>
      <c r="C49" s="27" t="s">
        <v>42</v>
      </c>
      <c r="D49" s="39">
        <v>0.63</v>
      </c>
      <c r="E49" s="26" t="s">
        <v>5</v>
      </c>
      <c r="F49" s="26"/>
      <c r="G49" s="27" t="s">
        <v>139</v>
      </c>
      <c r="H49" s="27" t="s">
        <v>175</v>
      </c>
      <c r="J49" s="26"/>
      <c r="K49" s="38" t="s">
        <v>72</v>
      </c>
      <c r="L49" s="26"/>
      <c r="M49" s="26"/>
      <c r="N49" s="26"/>
      <c r="O49" s="108" t="str">
        <f>IF(AND(P45&gt;O48,P45&lt;Q48),"OK. Grashof is in laminar range","Not in laminar range")</f>
        <v>OK. Grashof is in laminar range</v>
      </c>
      <c r="P49" s="15"/>
      <c r="Q49" s="15"/>
      <c r="R49" s="26"/>
      <c r="S49" s="27" t="s">
        <v>75</v>
      </c>
      <c r="T49" s="94">
        <f>T46</f>
        <v>12.274922893908045</v>
      </c>
      <c r="U49" s="26" t="s">
        <v>4</v>
      </c>
      <c r="V49" s="126"/>
      <c r="X49" s="44"/>
      <c r="Y49" s="75"/>
      <c r="Z49" s="78"/>
      <c r="AA49" s="51"/>
    </row>
    <row r="50" spans="2:27" ht="13.5">
      <c r="B50" s="114"/>
      <c r="C50" s="31" t="s">
        <v>246</v>
      </c>
      <c r="F50" s="26"/>
      <c r="G50" s="27" t="s">
        <v>139</v>
      </c>
      <c r="H50" s="48">
        <f>1/H44</f>
        <v>0.003714309546966468</v>
      </c>
      <c r="I50" s="26" t="s">
        <v>64</v>
      </c>
      <c r="J50" s="26"/>
      <c r="K50" s="27" t="s">
        <v>138</v>
      </c>
      <c r="L50" s="15" t="s">
        <v>80</v>
      </c>
      <c r="M50" s="26"/>
      <c r="N50" s="26"/>
      <c r="O50" s="26"/>
      <c r="P50" s="26"/>
      <c r="Q50" s="26"/>
      <c r="R50" s="26"/>
      <c r="S50" s="27" t="s">
        <v>158</v>
      </c>
      <c r="T50" s="27">
        <f>L55</f>
        <v>0.023800000548362732</v>
      </c>
      <c r="U50" s="26" t="s">
        <v>3</v>
      </c>
      <c r="V50" s="126"/>
      <c r="X50" s="51"/>
      <c r="Y50" s="51"/>
      <c r="Z50" s="51"/>
      <c r="AA50" s="51"/>
    </row>
    <row r="51" spans="2:27" ht="15.75">
      <c r="B51" s="114"/>
      <c r="C51" s="27" t="s">
        <v>50</v>
      </c>
      <c r="D51" s="39">
        <v>0.63</v>
      </c>
      <c r="E51" s="26" t="s">
        <v>5</v>
      </c>
      <c r="F51" s="26"/>
      <c r="J51" s="26"/>
      <c r="K51" s="27" t="s">
        <v>138</v>
      </c>
      <c r="L51" s="40">
        <f>AirKinematicViscosity_t(H42)</f>
        <v>1.2966828762728255E-05</v>
      </c>
      <c r="M51" s="38" t="s">
        <v>73</v>
      </c>
      <c r="N51" s="26"/>
      <c r="O51" s="26" t="s">
        <v>76</v>
      </c>
      <c r="P51" s="26"/>
      <c r="Q51" s="26"/>
      <c r="R51" s="26"/>
      <c r="S51" s="27" t="s">
        <v>171</v>
      </c>
      <c r="T51" s="27">
        <f>L47</f>
        <v>0.125</v>
      </c>
      <c r="U51" s="26" t="s">
        <v>1</v>
      </c>
      <c r="V51" s="126"/>
      <c r="X51" s="45"/>
      <c r="Y51" s="51"/>
      <c r="Z51" s="51"/>
      <c r="AA51" s="51"/>
    </row>
    <row r="52" spans="2:27" ht="13.5">
      <c r="B52" s="114"/>
      <c r="C52" s="27" t="s">
        <v>86</v>
      </c>
      <c r="D52" s="27"/>
      <c r="E52" s="26"/>
      <c r="F52" s="26"/>
      <c r="J52" s="26"/>
      <c r="K52" s="26"/>
      <c r="L52" s="26"/>
      <c r="M52" s="26"/>
      <c r="N52" s="26"/>
      <c r="O52" s="27" t="s">
        <v>77</v>
      </c>
      <c r="P52" s="27" t="s">
        <v>78</v>
      </c>
      <c r="Q52" s="26"/>
      <c r="R52" s="26"/>
      <c r="S52" s="27" t="s">
        <v>82</v>
      </c>
      <c r="T52" s="49">
        <f>T49*T50/T51</f>
        <v>2.3371453728489735</v>
      </c>
      <c r="U52" s="26" t="s">
        <v>160</v>
      </c>
      <c r="V52" s="126"/>
      <c r="X52" s="51"/>
      <c r="Y52" s="51"/>
      <c r="Z52" s="51"/>
      <c r="AA52" s="51"/>
    </row>
    <row r="53" spans="2:27" ht="13.5">
      <c r="B53" s="114"/>
      <c r="C53" s="27" t="s">
        <v>31</v>
      </c>
      <c r="D53" s="39">
        <v>1</v>
      </c>
      <c r="E53" s="26" t="s">
        <v>4</v>
      </c>
      <c r="F53" s="26"/>
      <c r="J53" s="26"/>
      <c r="K53" s="26" t="s">
        <v>159</v>
      </c>
      <c r="L53" s="26"/>
      <c r="M53" s="26"/>
      <c r="N53" s="26"/>
      <c r="O53" s="27" t="s">
        <v>74</v>
      </c>
      <c r="P53" s="105">
        <f>P45</f>
        <v>5012236.85932095</v>
      </c>
      <c r="Q53" s="26"/>
      <c r="R53" s="26"/>
      <c r="S53" s="26"/>
      <c r="T53" s="26"/>
      <c r="U53" s="26"/>
      <c r="V53" s="126"/>
      <c r="X53" s="45"/>
      <c r="Y53" s="51"/>
      <c r="Z53" s="51"/>
      <c r="AA53" s="51"/>
    </row>
    <row r="54" spans="2:27" ht="13.5">
      <c r="B54" s="114"/>
      <c r="C54" s="26"/>
      <c r="D54" s="26"/>
      <c r="E54" s="26"/>
      <c r="F54" s="26"/>
      <c r="J54" s="26"/>
      <c r="K54" s="27" t="s">
        <v>158</v>
      </c>
      <c r="L54" s="15" t="s">
        <v>83</v>
      </c>
      <c r="M54" s="26"/>
      <c r="N54" s="26"/>
      <c r="O54" s="27" t="s">
        <v>81</v>
      </c>
      <c r="P54" s="27">
        <f>P35</f>
        <v>0.7149999737739563</v>
      </c>
      <c r="Q54" s="26"/>
      <c r="R54" s="26"/>
      <c r="S54" s="26"/>
      <c r="T54" s="26"/>
      <c r="U54" s="26"/>
      <c r="V54" s="126"/>
      <c r="X54" s="44"/>
      <c r="Y54" s="21"/>
      <c r="Z54" s="51"/>
      <c r="AA54" s="51"/>
    </row>
    <row r="55" spans="2:27" ht="13.5">
      <c r="B55" s="114"/>
      <c r="C55" s="38" t="s">
        <v>87</v>
      </c>
      <c r="D55" s="27"/>
      <c r="E55" s="26"/>
      <c r="F55" s="26" t="s">
        <v>150</v>
      </c>
      <c r="J55" s="26"/>
      <c r="K55" s="27" t="s">
        <v>158</v>
      </c>
      <c r="L55" s="50">
        <f>AirConductivity_t(H42)</f>
        <v>0.023800000548362732</v>
      </c>
      <c r="M55" s="26" t="s">
        <v>3</v>
      </c>
      <c r="N55" s="26"/>
      <c r="O55" s="27" t="s">
        <v>77</v>
      </c>
      <c r="P55" s="106">
        <f>P53*P54</f>
        <v>3583749.2229633364</v>
      </c>
      <c r="Q55" s="26" t="s">
        <v>5</v>
      </c>
      <c r="R55" s="26"/>
      <c r="S55" s="26"/>
      <c r="T55" s="26"/>
      <c r="U55" s="26"/>
      <c r="V55" s="126"/>
      <c r="X55" s="44"/>
      <c r="Y55" s="76"/>
      <c r="Z55" s="51"/>
      <c r="AA55" s="51"/>
    </row>
    <row r="56" spans="2:27" ht="14.25">
      <c r="B56" s="114"/>
      <c r="C56" s="52" t="s">
        <v>140</v>
      </c>
      <c r="D56" s="53">
        <v>5.67E-08</v>
      </c>
      <c r="E56" s="20" t="s">
        <v>33</v>
      </c>
      <c r="F56" s="27" t="s">
        <v>44</v>
      </c>
      <c r="G56" s="27"/>
      <c r="H56" s="54">
        <v>273.15</v>
      </c>
      <c r="I56" s="26" t="s">
        <v>23</v>
      </c>
      <c r="J56" s="26"/>
      <c r="K56" s="26"/>
      <c r="L56" s="26"/>
      <c r="M56" s="26"/>
      <c r="N56" s="26"/>
      <c r="O56" s="26"/>
      <c r="P56" s="26"/>
      <c r="Q56" s="26"/>
      <c r="R56" s="26" t="s">
        <v>35</v>
      </c>
      <c r="S56" s="26"/>
      <c r="T56" s="26"/>
      <c r="U56" s="26"/>
      <c r="V56" s="126"/>
      <c r="X56" s="44"/>
      <c r="Y56" s="51"/>
      <c r="Z56" s="51"/>
      <c r="AA56" s="51"/>
    </row>
    <row r="57" spans="2:27" ht="13.5">
      <c r="B57" s="114"/>
      <c r="C57" s="26"/>
      <c r="D57" s="26"/>
      <c r="E57" s="26"/>
      <c r="F57" s="38" t="s">
        <v>57</v>
      </c>
      <c r="G57" s="38"/>
      <c r="H57" s="27"/>
      <c r="J57" s="26"/>
      <c r="K57" s="26"/>
      <c r="L57" s="26"/>
      <c r="M57" s="26"/>
      <c r="N57" s="26" t="s">
        <v>0</v>
      </c>
      <c r="O57" s="26"/>
      <c r="P57" s="26"/>
      <c r="Q57" s="26"/>
      <c r="R57" s="26"/>
      <c r="S57" s="26"/>
      <c r="T57" s="26"/>
      <c r="U57" s="26"/>
      <c r="V57" s="126"/>
      <c r="X57" s="44"/>
      <c r="Y57" s="77"/>
      <c r="Z57" s="51"/>
      <c r="AA57" s="51"/>
    </row>
    <row r="58" spans="2:27" ht="14.25" thickBot="1">
      <c r="B58" s="117"/>
      <c r="C58" s="118"/>
      <c r="D58" s="118"/>
      <c r="E58" s="118"/>
      <c r="F58" s="137" t="s">
        <v>58</v>
      </c>
      <c r="G58" s="137"/>
      <c r="H58" s="138">
        <v>9.81</v>
      </c>
      <c r="I58" s="118" t="s">
        <v>59</v>
      </c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27"/>
      <c r="X58" s="44"/>
      <c r="Y58" s="44"/>
      <c r="Z58" s="51"/>
      <c r="AA58" s="51"/>
    </row>
    <row r="59" spans="7:27" ht="14.25" thickTop="1">
      <c r="G59" s="31"/>
      <c r="H59" s="31"/>
      <c r="I59" s="31"/>
      <c r="X59" s="51"/>
      <c r="Y59" s="51"/>
      <c r="Z59" s="51"/>
      <c r="AA59" s="51"/>
    </row>
    <row r="60" spans="7:27" ht="13.5">
      <c r="G60" s="31"/>
      <c r="H60" s="31"/>
      <c r="I60" s="31"/>
      <c r="X60" s="51"/>
      <c r="Y60" s="51"/>
      <c r="Z60" s="51"/>
      <c r="AA60" s="51"/>
    </row>
    <row r="61" spans="7:9" ht="14.25" thickBot="1">
      <c r="G61" s="31"/>
      <c r="H61" s="31"/>
      <c r="I61" s="31"/>
    </row>
    <row r="62" spans="2:22" ht="15" thickBot="1" thickTop="1"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70" t="s">
        <v>167</v>
      </c>
    </row>
    <row r="63" spans="2:22" ht="14.25" thickBot="1">
      <c r="B63" s="114"/>
      <c r="C63" s="82" t="s">
        <v>264</v>
      </c>
      <c r="D63" s="83"/>
      <c r="E63" s="85"/>
      <c r="F63" s="26"/>
      <c r="G63" s="98" t="s">
        <v>165</v>
      </c>
      <c r="H63" s="91"/>
      <c r="I63" s="85"/>
      <c r="J63" s="26"/>
      <c r="K63" s="98" t="s">
        <v>166</v>
      </c>
      <c r="L63" s="91"/>
      <c r="M63" s="85"/>
      <c r="N63" s="26"/>
      <c r="O63" s="26"/>
      <c r="P63" s="26"/>
      <c r="Q63" s="26" t="s">
        <v>97</v>
      </c>
      <c r="R63" s="26"/>
      <c r="S63" s="26"/>
      <c r="T63" s="26"/>
      <c r="U63" s="26"/>
      <c r="V63" s="126"/>
    </row>
    <row r="64" spans="2:22" ht="16.5" thickTop="1">
      <c r="B64" s="114"/>
      <c r="C64" s="145" t="s">
        <v>178</v>
      </c>
      <c r="D64" s="146" t="s">
        <v>262</v>
      </c>
      <c r="E64" s="85"/>
      <c r="F64" s="26"/>
      <c r="G64" s="88"/>
      <c r="I64" s="86"/>
      <c r="J64" s="26"/>
      <c r="K64" s="80" t="s">
        <v>36</v>
      </c>
      <c r="L64" s="26" t="s">
        <v>37</v>
      </c>
      <c r="M64" s="86"/>
      <c r="N64" s="26"/>
      <c r="O64" s="26"/>
      <c r="P64" s="26"/>
      <c r="Q64" s="32"/>
      <c r="R64" s="33" t="s">
        <v>53</v>
      </c>
      <c r="S64" s="55"/>
      <c r="T64" s="26"/>
      <c r="U64" s="26"/>
      <c r="V64" s="126"/>
    </row>
    <row r="65" spans="2:22" ht="13.5">
      <c r="B65" s="114"/>
      <c r="C65" s="80" t="s">
        <v>38</v>
      </c>
      <c r="D65" s="27">
        <f>L36</f>
        <v>0.25</v>
      </c>
      <c r="E65" s="86" t="s">
        <v>22</v>
      </c>
      <c r="F65" s="26"/>
      <c r="G65" s="88" t="s">
        <v>27</v>
      </c>
      <c r="I65" s="86"/>
      <c r="J65" s="26"/>
      <c r="K65" s="80" t="s">
        <v>50</v>
      </c>
      <c r="L65" s="44">
        <f>D51</f>
        <v>0.63</v>
      </c>
      <c r="M65" s="86"/>
      <c r="N65" s="26"/>
      <c r="O65" s="26"/>
      <c r="P65" s="26"/>
      <c r="Q65" s="56" t="s">
        <v>40</v>
      </c>
      <c r="R65" s="57">
        <v>-9.841916549892886</v>
      </c>
      <c r="S65" s="58" t="s">
        <v>2</v>
      </c>
      <c r="T65" s="59" t="s">
        <v>93</v>
      </c>
      <c r="U65" s="59"/>
      <c r="V65" s="126"/>
    </row>
    <row r="66" spans="2:22" ht="14.25">
      <c r="B66" s="114"/>
      <c r="C66" s="80" t="s">
        <v>32</v>
      </c>
      <c r="D66" s="47">
        <f>T52</f>
        <v>2.3371453728489735</v>
      </c>
      <c r="E66" s="86" t="s">
        <v>21</v>
      </c>
      <c r="F66" s="26"/>
      <c r="G66" s="88"/>
      <c r="I66" s="86"/>
      <c r="J66" s="26"/>
      <c r="K66" s="88" t="s">
        <v>49</v>
      </c>
      <c r="L66" s="79">
        <f>H85</f>
        <v>57.13479616647347</v>
      </c>
      <c r="M66" s="86" t="s">
        <v>19</v>
      </c>
      <c r="N66" s="26"/>
      <c r="O66" s="26"/>
      <c r="P66" s="26"/>
      <c r="Q66" s="34"/>
      <c r="R66" s="26"/>
      <c r="S66" s="58"/>
      <c r="T66" s="26"/>
      <c r="U66" s="26"/>
      <c r="V66" s="126"/>
    </row>
    <row r="67" spans="2:22" ht="15" thickBot="1">
      <c r="B67" s="114"/>
      <c r="C67" s="80" t="s">
        <v>40</v>
      </c>
      <c r="D67" s="47">
        <f>R65</f>
        <v>-9.841916549892886</v>
      </c>
      <c r="E67" s="86" t="s">
        <v>84</v>
      </c>
      <c r="F67" s="26"/>
      <c r="G67" s="88"/>
      <c r="I67" s="86"/>
      <c r="J67" s="26">
        <v>2</v>
      </c>
      <c r="K67" s="99" t="s">
        <v>36</v>
      </c>
      <c r="L67" s="130">
        <f>L65*L66</f>
        <v>35.994921584878284</v>
      </c>
      <c r="M67" s="87" t="s">
        <v>19</v>
      </c>
      <c r="N67" s="26"/>
      <c r="O67" s="26"/>
      <c r="P67" s="26"/>
      <c r="Q67" s="56" t="s">
        <v>52</v>
      </c>
      <c r="R67" s="26"/>
      <c r="S67" s="58"/>
      <c r="T67" s="26"/>
      <c r="U67" s="26"/>
      <c r="V67" s="126"/>
    </row>
    <row r="68" spans="2:22" ht="13.5">
      <c r="B68" s="114"/>
      <c r="C68" s="80" t="s">
        <v>39</v>
      </c>
      <c r="D68" s="27">
        <f>D41</f>
        <v>2</v>
      </c>
      <c r="E68" s="86" t="s">
        <v>2</v>
      </c>
      <c r="F68" s="26"/>
      <c r="G68" s="88"/>
      <c r="I68" s="86"/>
      <c r="J68" s="26"/>
      <c r="K68" s="26"/>
      <c r="L68" s="26"/>
      <c r="M68" s="26"/>
      <c r="N68" s="26"/>
      <c r="O68" s="26"/>
      <c r="P68" s="26"/>
      <c r="Q68" s="34" t="s">
        <v>94</v>
      </c>
      <c r="R68" s="26"/>
      <c r="S68" s="61">
        <v>0</v>
      </c>
      <c r="T68" s="62" t="s">
        <v>96</v>
      </c>
      <c r="U68" s="62"/>
      <c r="V68" s="126"/>
    </row>
    <row r="69" spans="2:22" ht="13.5">
      <c r="B69" s="131" t="s">
        <v>0</v>
      </c>
      <c r="C69" s="80" t="s">
        <v>261</v>
      </c>
      <c r="D69" s="27" t="s">
        <v>263</v>
      </c>
      <c r="E69" s="86"/>
      <c r="F69" s="26"/>
      <c r="G69" s="80" t="s">
        <v>28</v>
      </c>
      <c r="H69" s="60">
        <f>D41</f>
        <v>2</v>
      </c>
      <c r="I69" s="86" t="s">
        <v>2</v>
      </c>
      <c r="J69" s="26"/>
      <c r="K69" s="26"/>
      <c r="L69" s="26"/>
      <c r="M69" s="26"/>
      <c r="N69" s="26"/>
      <c r="O69" s="26"/>
      <c r="P69" s="26"/>
      <c r="Q69" s="34"/>
      <c r="R69" s="26"/>
      <c r="S69" s="58"/>
      <c r="T69" s="26"/>
      <c r="U69" s="26"/>
      <c r="V69" s="126"/>
    </row>
    <row r="70" spans="2:22" ht="13.5">
      <c r="B70" s="114"/>
      <c r="C70" s="80" t="s">
        <v>261</v>
      </c>
      <c r="D70" s="47">
        <f>D68-D67</f>
        <v>11.841916549892886</v>
      </c>
      <c r="E70" s="86" t="s">
        <v>23</v>
      </c>
      <c r="F70" s="26"/>
      <c r="G70" s="80" t="s">
        <v>6</v>
      </c>
      <c r="H70" s="44">
        <f>D43</f>
        <v>60</v>
      </c>
      <c r="I70" s="86" t="s">
        <v>0</v>
      </c>
      <c r="J70" s="26"/>
      <c r="K70" s="26"/>
      <c r="L70" s="26"/>
      <c r="M70" s="26"/>
      <c r="N70" s="26"/>
      <c r="O70" s="26"/>
      <c r="P70" s="26">
        <v>1</v>
      </c>
      <c r="Q70" s="56" t="s">
        <v>41</v>
      </c>
      <c r="R70" s="47">
        <f>D71</f>
        <v>6.91907011756146</v>
      </c>
      <c r="S70" s="58" t="s">
        <v>19</v>
      </c>
      <c r="T70" s="26"/>
      <c r="U70" s="26"/>
      <c r="V70" s="126"/>
    </row>
    <row r="71" spans="2:22" ht="16.5" thickBot="1">
      <c r="B71" s="114">
        <v>1</v>
      </c>
      <c r="C71" s="99" t="s">
        <v>178</v>
      </c>
      <c r="D71" s="130">
        <f>D65*D66*D70</f>
        <v>6.91907011756146</v>
      </c>
      <c r="E71" s="87" t="s">
        <v>19</v>
      </c>
      <c r="F71" s="26"/>
      <c r="G71" s="95" t="s">
        <v>20</v>
      </c>
      <c r="H71" s="44">
        <f>D45</f>
        <v>0</v>
      </c>
      <c r="I71" s="86" t="s">
        <v>18</v>
      </c>
      <c r="J71" s="26"/>
      <c r="K71" s="26"/>
      <c r="L71" s="26"/>
      <c r="M71" s="26"/>
      <c r="N71" s="26" t="s">
        <v>182</v>
      </c>
      <c r="O71" s="26"/>
      <c r="P71" s="26">
        <v>2</v>
      </c>
      <c r="Q71" s="56" t="s">
        <v>36</v>
      </c>
      <c r="R71" s="47">
        <f>L67</f>
        <v>35.994921584878284</v>
      </c>
      <c r="S71" s="58" t="s">
        <v>19</v>
      </c>
      <c r="T71" s="26"/>
      <c r="U71" s="26"/>
      <c r="V71" s="126"/>
    </row>
    <row r="72" spans="2:22" ht="16.5" thickBot="1">
      <c r="B72" s="114"/>
      <c r="C72" s="38"/>
      <c r="D72" s="26"/>
      <c r="E72" s="26"/>
      <c r="F72" s="26"/>
      <c r="G72" s="95" t="s">
        <v>141</v>
      </c>
      <c r="H72" s="15" t="s">
        <v>30</v>
      </c>
      <c r="I72" s="86"/>
      <c r="J72" s="26"/>
      <c r="K72" s="26" t="s">
        <v>231</v>
      </c>
      <c r="L72" s="26"/>
      <c r="M72" s="26"/>
      <c r="N72" s="27" t="s">
        <v>40</v>
      </c>
      <c r="O72" s="94">
        <f>R65</f>
        <v>-9.841916549892886</v>
      </c>
      <c r="P72" s="26">
        <v>3</v>
      </c>
      <c r="Q72" s="34" t="s">
        <v>51</v>
      </c>
      <c r="R72" s="47">
        <f>D83</f>
        <v>42.92599640983692</v>
      </c>
      <c r="S72" s="58" t="s">
        <v>19</v>
      </c>
      <c r="T72" s="26"/>
      <c r="U72" s="26"/>
      <c r="V72" s="126"/>
    </row>
    <row r="73" spans="2:22" ht="16.5" thickBot="1">
      <c r="B73" s="114"/>
      <c r="C73" s="90" t="s">
        <v>163</v>
      </c>
      <c r="D73" s="91"/>
      <c r="E73" s="85"/>
      <c r="F73" s="26"/>
      <c r="G73" s="95" t="s">
        <v>141</v>
      </c>
      <c r="H73" s="74">
        <f>Sicro_Dew_Point_tdb_f_H(H69,H70,H71)</f>
        <v>-4.530158730901403</v>
      </c>
      <c r="I73" s="97" t="s">
        <v>2</v>
      </c>
      <c r="J73" s="26"/>
      <c r="K73" s="26" t="s">
        <v>232</v>
      </c>
      <c r="L73" s="26"/>
      <c r="M73" s="26"/>
      <c r="N73" s="26"/>
      <c r="O73" s="26"/>
      <c r="P73" s="26"/>
      <c r="Q73" s="34"/>
      <c r="R73" s="26"/>
      <c r="S73" s="58"/>
      <c r="T73" s="26"/>
      <c r="U73" s="26"/>
      <c r="V73" s="126"/>
    </row>
    <row r="74" spans="2:22" ht="15" thickBot="1" thickTop="1">
      <c r="B74" s="114"/>
      <c r="C74" s="88" t="s">
        <v>164</v>
      </c>
      <c r="D74" s="26"/>
      <c r="E74" s="86"/>
      <c r="F74" s="26"/>
      <c r="G74" s="88"/>
      <c r="I74" s="86"/>
      <c r="J74" s="26"/>
      <c r="K74" s="26"/>
      <c r="L74" s="26"/>
      <c r="M74" s="26"/>
      <c r="N74" s="26" t="s">
        <v>181</v>
      </c>
      <c r="O74" s="26"/>
      <c r="P74" s="66"/>
      <c r="Q74" s="35" t="s">
        <v>52</v>
      </c>
      <c r="R74" s="63">
        <f>R70+R71-R72</f>
        <v>-0.012004707397174741</v>
      </c>
      <c r="S74" s="64" t="s">
        <v>19</v>
      </c>
      <c r="T74" s="65" t="s">
        <v>95</v>
      </c>
      <c r="U74" s="65"/>
      <c r="V74" s="126"/>
    </row>
    <row r="75" spans="2:22" ht="16.5" thickTop="1">
      <c r="B75" s="114"/>
      <c r="C75" s="110" t="s">
        <v>179</v>
      </c>
      <c r="D75" s="27"/>
      <c r="E75" s="86"/>
      <c r="F75" s="26"/>
      <c r="G75" s="81" t="s">
        <v>256</v>
      </c>
      <c r="I75" s="86"/>
      <c r="J75" s="26"/>
      <c r="K75" s="26"/>
      <c r="L75" s="26"/>
      <c r="M75" s="26"/>
      <c r="N75" s="27" t="s">
        <v>142</v>
      </c>
      <c r="O75" s="67" t="s">
        <v>184</v>
      </c>
      <c r="P75" s="26"/>
      <c r="Q75" s="26"/>
      <c r="R75" s="26"/>
      <c r="S75" s="26"/>
      <c r="T75" s="26"/>
      <c r="U75" s="26"/>
      <c r="V75" s="126"/>
    </row>
    <row r="76" spans="2:22" ht="15.75">
      <c r="B76" s="114"/>
      <c r="C76" s="80" t="s">
        <v>42</v>
      </c>
      <c r="D76" s="44">
        <f>D49</f>
        <v>0.63</v>
      </c>
      <c r="E76" s="86" t="s">
        <v>4</v>
      </c>
      <c r="F76" s="26"/>
      <c r="G76" s="80" t="s">
        <v>45</v>
      </c>
      <c r="H76" s="74">
        <f>H73</f>
        <v>-4.530158730901403</v>
      </c>
      <c r="I76" s="86" t="s">
        <v>2</v>
      </c>
      <c r="J76" s="26"/>
      <c r="K76" s="26"/>
      <c r="L76" s="26"/>
      <c r="M76" s="26"/>
      <c r="N76" s="27" t="s">
        <v>142</v>
      </c>
      <c r="O76" s="139">
        <f>R70</f>
        <v>6.91907011756146</v>
      </c>
      <c r="P76" s="26" t="s">
        <v>19</v>
      </c>
      <c r="Q76" s="26"/>
      <c r="R76" s="26"/>
      <c r="S76" s="26"/>
      <c r="T76" s="26"/>
      <c r="U76" s="26"/>
      <c r="V76" s="126"/>
    </row>
    <row r="77" spans="2:22" ht="13.5">
      <c r="B77" s="114"/>
      <c r="C77" s="80" t="s">
        <v>31</v>
      </c>
      <c r="D77" s="44">
        <f>D53</f>
        <v>1</v>
      </c>
      <c r="E77" s="86" t="s">
        <v>4</v>
      </c>
      <c r="F77" s="26"/>
      <c r="G77" s="80" t="s">
        <v>46</v>
      </c>
      <c r="H77" s="21" t="s">
        <v>257</v>
      </c>
      <c r="I77" s="8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126"/>
    </row>
    <row r="78" spans="2:22" ht="13.5">
      <c r="B78" s="114"/>
      <c r="C78" s="80" t="s">
        <v>38</v>
      </c>
      <c r="D78" s="27">
        <f>D65</f>
        <v>0.25</v>
      </c>
      <c r="E78" s="86" t="s">
        <v>22</v>
      </c>
      <c r="F78" s="26"/>
      <c r="G78" s="80" t="s">
        <v>46</v>
      </c>
      <c r="H78" s="112">
        <f>0.732+0.00635*H76</f>
        <v>0.703233492058776</v>
      </c>
      <c r="I78" s="86" t="s">
        <v>4</v>
      </c>
      <c r="J78" s="26"/>
      <c r="K78" s="26"/>
      <c r="L78" s="26"/>
      <c r="M78" s="26"/>
      <c r="N78" s="26" t="s">
        <v>91</v>
      </c>
      <c r="O78" s="26"/>
      <c r="P78" s="26"/>
      <c r="Q78" s="26"/>
      <c r="R78" s="26" t="s">
        <v>85</v>
      </c>
      <c r="S78" s="26"/>
      <c r="T78" s="26"/>
      <c r="U78" s="26"/>
      <c r="V78" s="126"/>
    </row>
    <row r="79" spans="2:22" ht="15.75">
      <c r="B79" s="114"/>
      <c r="C79" s="89" t="s">
        <v>140</v>
      </c>
      <c r="D79" s="52">
        <f>D56</f>
        <v>5.67E-08</v>
      </c>
      <c r="E79" s="93" t="s">
        <v>33</v>
      </c>
      <c r="F79" s="26"/>
      <c r="G79" s="88"/>
      <c r="H79" s="51"/>
      <c r="I79" s="86"/>
      <c r="J79" s="26"/>
      <c r="K79" s="26"/>
      <c r="L79" s="26"/>
      <c r="M79" s="26"/>
      <c r="N79" s="26" t="s">
        <v>234</v>
      </c>
      <c r="O79" s="68"/>
      <c r="P79" s="26"/>
      <c r="Q79" s="26"/>
      <c r="R79" s="26" t="s">
        <v>235</v>
      </c>
      <c r="S79" s="15" t="s">
        <v>54</v>
      </c>
      <c r="T79" s="26"/>
      <c r="U79" s="26"/>
      <c r="V79" s="126"/>
    </row>
    <row r="80" spans="2:22" ht="15.75">
      <c r="B80" s="114"/>
      <c r="C80" s="80" t="s">
        <v>88</v>
      </c>
      <c r="D80" s="27" t="s">
        <v>43</v>
      </c>
      <c r="E80" s="86"/>
      <c r="F80" s="26"/>
      <c r="G80" s="80" t="s">
        <v>47</v>
      </c>
      <c r="H80" s="51" t="s">
        <v>48</v>
      </c>
      <c r="I80" s="86"/>
      <c r="J80" s="26"/>
      <c r="K80" s="26"/>
      <c r="L80" s="26"/>
      <c r="M80" s="26"/>
      <c r="N80" s="26" t="s">
        <v>233</v>
      </c>
      <c r="O80" s="139">
        <f>L67</f>
        <v>35.994921584878284</v>
      </c>
      <c r="P80" s="26" t="s">
        <v>19</v>
      </c>
      <c r="Q80" s="26"/>
      <c r="R80" s="26" t="s">
        <v>235</v>
      </c>
      <c r="S80" s="66">
        <f>H85</f>
        <v>57.13479616647347</v>
      </c>
      <c r="T80" s="26" t="s">
        <v>19</v>
      </c>
      <c r="U80" s="26"/>
      <c r="V80" s="126"/>
    </row>
    <row r="81" spans="2:22" ht="13.5">
      <c r="B81" s="114"/>
      <c r="C81" s="80" t="s">
        <v>88</v>
      </c>
      <c r="D81" s="79">
        <f>D67+H56</f>
        <v>263.3080834501071</v>
      </c>
      <c r="E81" s="86" t="s">
        <v>23</v>
      </c>
      <c r="F81" s="26"/>
      <c r="G81" s="80" t="s">
        <v>47</v>
      </c>
      <c r="H81" s="44">
        <f>D41+H56</f>
        <v>275.15</v>
      </c>
      <c r="I81" s="86" t="s">
        <v>23</v>
      </c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126"/>
    </row>
    <row r="82" spans="2:22" ht="15">
      <c r="B82" s="114"/>
      <c r="C82" s="110" t="s">
        <v>179</v>
      </c>
      <c r="D82" s="26"/>
      <c r="E82" s="86"/>
      <c r="F82" s="26"/>
      <c r="G82" s="88"/>
      <c r="I82" s="86"/>
      <c r="J82" s="26"/>
      <c r="K82" s="26"/>
      <c r="L82" s="26"/>
      <c r="M82" s="26"/>
      <c r="N82" s="51" t="s">
        <v>92</v>
      </c>
      <c r="O82" s="26"/>
      <c r="P82" s="26"/>
      <c r="Q82" s="26"/>
      <c r="R82" s="26"/>
      <c r="S82" s="26" t="s">
        <v>236</v>
      </c>
      <c r="T82" s="26"/>
      <c r="U82" s="26"/>
      <c r="V82" s="126"/>
    </row>
    <row r="83" spans="2:22" ht="15.75" thickBot="1">
      <c r="B83" s="114">
        <v>3</v>
      </c>
      <c r="C83" s="111" t="s">
        <v>180</v>
      </c>
      <c r="D83" s="130">
        <f>D76*D77*D65*D79*D81^4</f>
        <v>42.92599640983692</v>
      </c>
      <c r="E83" s="87" t="s">
        <v>19</v>
      </c>
      <c r="F83" s="26"/>
      <c r="G83" s="96" t="s">
        <v>85</v>
      </c>
      <c r="I83" s="86"/>
      <c r="J83" s="26"/>
      <c r="K83" s="26"/>
      <c r="L83" s="26"/>
      <c r="M83" s="26"/>
      <c r="N83" s="19" t="s">
        <v>179</v>
      </c>
      <c r="O83" s="26"/>
      <c r="P83" s="26"/>
      <c r="Q83" s="26"/>
      <c r="R83" s="26"/>
      <c r="S83" s="27" t="s">
        <v>39</v>
      </c>
      <c r="T83" s="27">
        <f>D41</f>
        <v>2</v>
      </c>
      <c r="U83" s="26" t="s">
        <v>2</v>
      </c>
      <c r="V83" s="126"/>
    </row>
    <row r="84" spans="2:22" ht="15.75">
      <c r="B84" s="114"/>
      <c r="F84" s="26"/>
      <c r="G84" s="88" t="s">
        <v>49</v>
      </c>
      <c r="H84" s="15" t="s">
        <v>54</v>
      </c>
      <c r="I84" s="86"/>
      <c r="J84" s="26"/>
      <c r="K84" s="26"/>
      <c r="L84" s="26"/>
      <c r="M84" s="26"/>
      <c r="N84" s="27" t="s">
        <v>145</v>
      </c>
      <c r="O84" s="139">
        <f>D83</f>
        <v>42.92599640983692</v>
      </c>
      <c r="P84" s="26" t="s">
        <v>19</v>
      </c>
      <c r="Q84" s="26"/>
      <c r="R84" s="26"/>
      <c r="S84" s="26"/>
      <c r="T84" s="26"/>
      <c r="U84" s="26"/>
      <c r="V84" s="126"/>
    </row>
    <row r="85" spans="2:22" ht="14.25" thickBot="1">
      <c r="B85" s="114"/>
      <c r="F85" s="26"/>
      <c r="G85" s="92" t="s">
        <v>49</v>
      </c>
      <c r="H85" s="113">
        <f>H78*D65*D56*H81^4</f>
        <v>57.13479616647347</v>
      </c>
      <c r="I85" s="87" t="s">
        <v>19</v>
      </c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126"/>
    </row>
    <row r="86" spans="2:22" ht="13.5">
      <c r="B86" s="114" t="s">
        <v>0</v>
      </c>
      <c r="F86" s="26" t="s">
        <v>0</v>
      </c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126"/>
    </row>
    <row r="87" spans="2:22" ht="14.25" thickBot="1">
      <c r="B87" s="117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27"/>
    </row>
    <row r="88" spans="7:9" ht="14.25" thickTop="1">
      <c r="G88" s="31"/>
      <c r="H88" s="31"/>
      <c r="I88" s="31"/>
    </row>
    <row r="89" spans="7:9" ht="13.5">
      <c r="G89" s="31"/>
      <c r="H89" s="31"/>
      <c r="I89" s="31"/>
    </row>
    <row r="90" spans="3:9" ht="15">
      <c r="C90" s="23"/>
      <c r="D90"/>
      <c r="E90"/>
      <c r="F90"/>
      <c r="G90" s="31"/>
      <c r="H90" s="31"/>
      <c r="I90" s="31"/>
    </row>
    <row r="91" spans="7:9" ht="13.5">
      <c r="G91" s="31"/>
      <c r="H91" s="31"/>
      <c r="I91" s="31"/>
    </row>
    <row r="92" spans="7:9" ht="13.5">
      <c r="G92" s="31"/>
      <c r="H92" s="31"/>
      <c r="I92" s="31"/>
    </row>
    <row r="93" spans="7:9" ht="13.5">
      <c r="G93" s="31"/>
      <c r="H93" s="31"/>
      <c r="I93" s="31"/>
    </row>
    <row r="94" spans="7:9" ht="13.5">
      <c r="G94" s="31"/>
      <c r="H94" s="31"/>
      <c r="I94" s="31"/>
    </row>
  </sheetData>
  <sheetProtection/>
  <printOptions/>
  <pageMargins left="0.7" right="0.7" top="0.75" bottom="0.75" header="0.3" footer="0.3"/>
  <pageSetup horizontalDpi="600" verticalDpi="600" orientation="portrait" r:id="rId5"/>
  <drawing r:id="rId4"/>
  <legacyDrawing r:id="rId3"/>
  <oleObjects>
    <oleObject progId="Equation.3" shapeId="22149826" r:id="rId1"/>
    <oleObject progId="Equation.3" shapeId="2214982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X56"/>
  <sheetViews>
    <sheetView showGridLines="0" zoomScalePageLayoutView="0" workbookViewId="0" topLeftCell="A1">
      <selection activeCell="R27" sqref="R27"/>
    </sheetView>
  </sheetViews>
  <sheetFormatPr defaultColWidth="9.140625" defaultRowHeight="12.75"/>
  <cols>
    <col min="1" max="2" width="2.8515625" style="0" customWidth="1"/>
  </cols>
  <sheetData>
    <row r="1" ht="13.5" thickBot="1">
      <c r="X1" s="18"/>
    </row>
    <row r="2" spans="2:24" ht="13.5" thickTop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70" t="s">
        <v>149</v>
      </c>
    </row>
    <row r="3" spans="2:24" ht="12.75">
      <c r="B3" s="9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0"/>
    </row>
    <row r="4" spans="2:24" ht="12.75">
      <c r="B4" s="9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0"/>
    </row>
    <row r="5" spans="2:24" ht="12.75">
      <c r="B5" s="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0"/>
    </row>
    <row r="6" spans="2:24" ht="12.75">
      <c r="B6" s="9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0"/>
    </row>
    <row r="7" spans="2:24" ht="12.75">
      <c r="B7" s="9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0"/>
    </row>
    <row r="8" spans="2:24" ht="12.75">
      <c r="B8" s="9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0"/>
    </row>
    <row r="9" spans="2:24" ht="12.75">
      <c r="B9" s="9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0"/>
    </row>
    <row r="10" spans="2:24" ht="12.75">
      <c r="B10" s="9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0"/>
    </row>
    <row r="11" spans="2:24" ht="12.75">
      <c r="B11" s="9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0"/>
    </row>
    <row r="12" spans="2:24" ht="12.75">
      <c r="B12" s="9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0"/>
    </row>
    <row r="13" spans="2:24" ht="12.75">
      <c r="B13" s="9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0"/>
    </row>
    <row r="14" spans="2:24" ht="12.75">
      <c r="B14" s="9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0"/>
    </row>
    <row r="15" spans="2:24" ht="12.75">
      <c r="B15" s="9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0"/>
    </row>
    <row r="16" spans="2:24" ht="12.75">
      <c r="B16" s="9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0"/>
    </row>
    <row r="17" spans="2:24" ht="12.75">
      <c r="B17" s="9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0"/>
    </row>
    <row r="18" spans="2:24" ht="12.75">
      <c r="B18" s="9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0"/>
    </row>
    <row r="19" spans="2:24" ht="12.75">
      <c r="B19" s="9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0"/>
    </row>
    <row r="20" spans="2:24" ht="12.75">
      <c r="B20" s="9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0"/>
    </row>
    <row r="21" spans="2:24" ht="12.75">
      <c r="B21" s="9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0"/>
    </row>
    <row r="22" spans="2:24" ht="12.75">
      <c r="B22" s="9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0"/>
    </row>
    <row r="23" spans="2:24" ht="12.75">
      <c r="B23" s="9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0"/>
    </row>
    <row r="24" spans="2:24" ht="12.75">
      <c r="B24" s="9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0"/>
    </row>
    <row r="25" spans="2:24" ht="12.75">
      <c r="B25" s="9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0"/>
    </row>
    <row r="26" spans="2:24" ht="12.75">
      <c r="B26" s="9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0"/>
    </row>
    <row r="27" spans="2:24" ht="12.75">
      <c r="B27" s="9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0"/>
    </row>
    <row r="28" spans="2:24" ht="12.75">
      <c r="B28" s="9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0"/>
    </row>
    <row r="29" spans="2:24" ht="12.75">
      <c r="B29" s="9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0"/>
    </row>
    <row r="30" spans="2:24" ht="12.75">
      <c r="B30" s="9"/>
      <c r="C30" s="141" t="s">
        <v>265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8"/>
      <c r="S30" s="18"/>
      <c r="T30" s="18"/>
      <c r="U30" s="18"/>
      <c r="V30" s="18"/>
      <c r="W30" s="18"/>
      <c r="X30" s="10"/>
    </row>
    <row r="31" spans="2:24" ht="13.5" thickBot="1"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3"/>
    </row>
    <row r="32" ht="13.5" thickTop="1"/>
    <row r="50" ht="15">
      <c r="C50" s="23"/>
    </row>
    <row r="51" ht="15">
      <c r="C51" s="23"/>
    </row>
    <row r="52" ht="15">
      <c r="C52" s="23"/>
    </row>
    <row r="53" ht="15">
      <c r="C53" s="23"/>
    </row>
    <row r="54" ht="12.75">
      <c r="C54" s="24"/>
    </row>
    <row r="56" ht="15">
      <c r="C56" s="23"/>
    </row>
  </sheetData>
  <sheetProtection/>
  <printOptions/>
  <pageMargins left="0.7" right="0.7" top="0.75" bottom="0.75" header="0.3" footer="0.3"/>
  <pageSetup horizontalDpi="600" verticalDpi="600" orientation="portrait" r:id="rId8"/>
  <legacyDrawing r:id="rId7"/>
  <oleObjects>
    <oleObject progId="Equation.3" shapeId="22149824" r:id="rId1"/>
    <oleObject progId="Equation.3" shapeId="22149823" r:id="rId2"/>
    <oleObject progId="Equation.3" shapeId="22149822" r:id="rId3"/>
    <oleObject progId="Equation.3" shapeId="22149821" r:id="rId4"/>
    <oleObject progId="Equation.3" shapeId="22149820" r:id="rId5"/>
    <oleObject progId="Equation.3" shapeId="22149819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AA138"/>
  <sheetViews>
    <sheetView showGridLines="0" tabSelected="1" zoomScalePageLayoutView="0" workbookViewId="0" topLeftCell="A1">
      <selection activeCell="T135" sqref="T135"/>
    </sheetView>
  </sheetViews>
  <sheetFormatPr defaultColWidth="9.140625" defaultRowHeight="12.75"/>
  <cols>
    <col min="1" max="1" width="5.57421875" style="31" customWidth="1"/>
    <col min="2" max="2" width="6.140625" style="31" customWidth="1"/>
    <col min="3" max="3" width="7.8515625" style="31" customWidth="1"/>
    <col min="4" max="4" width="12.421875" style="31" bestFit="1" customWidth="1"/>
    <col min="5" max="6" width="8.8515625" style="31" customWidth="1"/>
    <col min="7" max="7" width="8.8515625" style="26" customWidth="1"/>
    <col min="8" max="8" width="9.7109375" style="26" bestFit="1" customWidth="1"/>
    <col min="9" max="9" width="8.8515625" style="26" customWidth="1"/>
    <col min="10" max="10" width="7.00390625" style="31" customWidth="1"/>
    <col min="11" max="11" width="8.8515625" style="31" customWidth="1"/>
    <col min="12" max="12" width="10.7109375" style="31" bestFit="1" customWidth="1"/>
    <col min="13" max="13" width="9.28125" style="31" customWidth="1"/>
    <col min="14" max="14" width="8.28125" style="31" customWidth="1"/>
    <col min="15" max="15" width="9.7109375" style="31" bestFit="1" customWidth="1"/>
    <col min="16" max="16" width="11.57421875" style="31" customWidth="1"/>
    <col min="17" max="17" width="8.8515625" style="31" customWidth="1"/>
    <col min="18" max="18" width="9.00390625" style="31" bestFit="1" customWidth="1"/>
    <col min="19" max="19" width="9.8515625" style="31" bestFit="1" customWidth="1"/>
    <col min="20" max="20" width="10.7109375" style="31" customWidth="1"/>
    <col min="21" max="21" width="8.8515625" style="31" customWidth="1"/>
    <col min="22" max="22" width="9.00390625" style="100" bestFit="1" customWidth="1"/>
    <col min="23" max="16384" width="8.8515625" style="31" customWidth="1"/>
  </cols>
  <sheetData>
    <row r="1" spans="7:9" ht="14.25" thickBot="1">
      <c r="G1" s="31"/>
      <c r="H1" s="31"/>
      <c r="I1" s="31"/>
    </row>
    <row r="2" spans="2:22" ht="14.25" thickTop="1"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 t="s">
        <v>367</v>
      </c>
      <c r="Q2" s="33"/>
      <c r="R2" s="33"/>
      <c r="S2" s="33"/>
      <c r="T2" s="33"/>
      <c r="U2" s="33"/>
      <c r="V2" s="101" t="s">
        <v>358</v>
      </c>
    </row>
    <row r="3" spans="2:22" ht="13.5">
      <c r="B3" s="34"/>
      <c r="C3" s="31" t="s">
        <v>170</v>
      </c>
      <c r="G3" s="31"/>
      <c r="H3" s="31"/>
      <c r="I3" s="31"/>
      <c r="U3" s="27"/>
      <c r="V3" s="102"/>
    </row>
    <row r="4" spans="2:22" ht="14.25">
      <c r="B4" s="34"/>
      <c r="G4" s="31"/>
      <c r="H4" s="31"/>
      <c r="I4" s="25" t="s">
        <v>264</v>
      </c>
      <c r="M4" s="26"/>
      <c r="N4" s="26"/>
      <c r="P4" s="25" t="s">
        <v>104</v>
      </c>
      <c r="U4" s="26"/>
      <c r="V4" s="102"/>
    </row>
    <row r="5" spans="2:22" ht="14.25">
      <c r="B5" s="34"/>
      <c r="C5" s="31" t="s">
        <v>214</v>
      </c>
      <c r="G5" s="31"/>
      <c r="H5" s="31"/>
      <c r="I5" s="25" t="s">
        <v>368</v>
      </c>
      <c r="J5" s="25"/>
      <c r="K5" s="26"/>
      <c r="L5" s="26"/>
      <c r="M5" s="26"/>
      <c r="N5" s="26"/>
      <c r="O5" s="26"/>
      <c r="P5" s="25" t="s">
        <v>103</v>
      </c>
      <c r="Q5" s="26"/>
      <c r="R5" s="26"/>
      <c r="S5" s="25"/>
      <c r="U5" s="26"/>
      <c r="V5" s="102"/>
    </row>
    <row r="6" spans="2:22" ht="21">
      <c r="B6" s="34"/>
      <c r="C6" s="31" t="s">
        <v>215</v>
      </c>
      <c r="G6" s="31"/>
      <c r="H6" s="31"/>
      <c r="I6" s="25" t="s">
        <v>117</v>
      </c>
      <c r="J6" s="25"/>
      <c r="K6" s="26"/>
      <c r="L6" s="26"/>
      <c r="M6" s="26"/>
      <c r="N6" s="26"/>
      <c r="O6" s="26"/>
      <c r="P6" s="25" t="s">
        <v>102</v>
      </c>
      <c r="Q6" s="26"/>
      <c r="R6" s="26"/>
      <c r="S6" s="25"/>
      <c r="T6" s="25"/>
      <c r="U6" s="26"/>
      <c r="V6" s="102"/>
    </row>
    <row r="7" spans="2:22" ht="14.25">
      <c r="B7" s="34"/>
      <c r="C7" s="31" t="s">
        <v>216</v>
      </c>
      <c r="G7" s="31"/>
      <c r="H7" s="31"/>
      <c r="J7" s="26"/>
      <c r="K7" s="26"/>
      <c r="L7" s="26"/>
      <c r="M7" s="26"/>
      <c r="N7" s="26"/>
      <c r="O7" s="26"/>
      <c r="P7" s="25" t="s">
        <v>101</v>
      </c>
      <c r="Q7" s="26"/>
      <c r="R7" s="26"/>
      <c r="S7" s="25"/>
      <c r="T7" s="25"/>
      <c r="U7" s="26"/>
      <c r="V7" s="102"/>
    </row>
    <row r="8" spans="2:22" ht="14.25">
      <c r="B8" s="34"/>
      <c r="C8" s="31" t="s">
        <v>217</v>
      </c>
      <c r="G8" s="31"/>
      <c r="H8" s="31"/>
      <c r="I8" s="25" t="s">
        <v>162</v>
      </c>
      <c r="J8" s="28"/>
      <c r="K8" s="26"/>
      <c r="L8" s="26"/>
      <c r="N8" s="26"/>
      <c r="O8" s="26"/>
      <c r="P8" s="25" t="s">
        <v>147</v>
      </c>
      <c r="Q8" s="26"/>
      <c r="R8" s="26"/>
      <c r="S8" s="25"/>
      <c r="T8" s="25"/>
      <c r="U8" s="26"/>
      <c r="V8" s="102"/>
    </row>
    <row r="9" spans="2:22" ht="15">
      <c r="B9" s="34"/>
      <c r="C9" s="31" t="s">
        <v>218</v>
      </c>
      <c r="G9" s="175"/>
      <c r="H9" s="176"/>
      <c r="I9" s="25" t="s">
        <v>113</v>
      </c>
      <c r="J9" s="28"/>
      <c r="K9" s="26"/>
      <c r="L9" s="26"/>
      <c r="N9" s="26"/>
      <c r="O9" s="26"/>
      <c r="P9" s="25" t="s">
        <v>146</v>
      </c>
      <c r="Q9" s="26"/>
      <c r="R9" s="26"/>
      <c r="S9" s="25"/>
      <c r="T9" s="25"/>
      <c r="U9" s="27"/>
      <c r="V9" s="102"/>
    </row>
    <row r="10" spans="2:22" ht="15">
      <c r="B10" s="34"/>
      <c r="C10" s="31" t="s">
        <v>224</v>
      </c>
      <c r="G10" s="175"/>
      <c r="H10" s="23"/>
      <c r="I10" s="25" t="s">
        <v>112</v>
      </c>
      <c r="J10" s="28"/>
      <c r="K10" s="26"/>
      <c r="L10" s="26"/>
      <c r="N10" s="26"/>
      <c r="O10" s="26"/>
      <c r="P10" s="25"/>
      <c r="Q10" s="26"/>
      <c r="R10" s="26"/>
      <c r="S10" s="25"/>
      <c r="T10" s="25"/>
      <c r="U10" s="27"/>
      <c r="V10" s="102"/>
    </row>
    <row r="11" spans="2:22" ht="15">
      <c r="B11" s="34"/>
      <c r="C11" s="31" t="s">
        <v>225</v>
      </c>
      <c r="G11" s="175"/>
      <c r="H11" s="203"/>
      <c r="I11" s="25" t="s">
        <v>111</v>
      </c>
      <c r="J11" s="28"/>
      <c r="K11" s="26"/>
      <c r="L11" s="26"/>
      <c r="M11" s="26"/>
      <c r="N11" s="26"/>
      <c r="O11" s="26"/>
      <c r="P11" s="25" t="s">
        <v>220</v>
      </c>
      <c r="Q11" s="26"/>
      <c r="R11" s="26"/>
      <c r="S11" s="26"/>
      <c r="T11" s="25"/>
      <c r="U11" s="27"/>
      <c r="V11" s="102"/>
    </row>
    <row r="12" spans="2:22" ht="15.75">
      <c r="B12" s="34"/>
      <c r="C12" s="31" t="s">
        <v>249</v>
      </c>
      <c r="G12" s="204"/>
      <c r="H12" s="31"/>
      <c r="M12" s="26"/>
      <c r="N12" s="26"/>
      <c r="O12" s="26"/>
      <c r="P12" s="26"/>
      <c r="Q12" s="26"/>
      <c r="R12" s="26"/>
      <c r="S12" s="26"/>
      <c r="T12" s="26"/>
      <c r="U12" s="27"/>
      <c r="V12" s="102"/>
    </row>
    <row r="13" spans="2:22" ht="14.25">
      <c r="B13" s="34"/>
      <c r="D13" s="26"/>
      <c r="E13" s="26"/>
      <c r="F13" s="26"/>
      <c r="G13" s="175"/>
      <c r="H13" s="205"/>
      <c r="I13" s="25" t="s">
        <v>116</v>
      </c>
      <c r="M13" s="26"/>
      <c r="N13" s="26"/>
      <c r="O13" s="25"/>
      <c r="Q13" s="26"/>
      <c r="R13" s="26"/>
      <c r="S13" s="25"/>
      <c r="T13" s="25"/>
      <c r="U13" s="27"/>
      <c r="V13" s="102"/>
    </row>
    <row r="14" spans="2:22" ht="14.25">
      <c r="B14" s="34"/>
      <c r="C14" s="25" t="s">
        <v>0</v>
      </c>
      <c r="D14" s="26"/>
      <c r="E14" s="26"/>
      <c r="F14" s="26"/>
      <c r="I14" s="25" t="s">
        <v>115</v>
      </c>
      <c r="M14" s="26"/>
      <c r="N14" s="26"/>
      <c r="O14" s="25"/>
      <c r="Q14" s="26"/>
      <c r="R14" s="26"/>
      <c r="S14" s="25"/>
      <c r="T14" s="25"/>
      <c r="U14" s="27"/>
      <c r="V14" s="102"/>
    </row>
    <row r="15" spans="2:22" ht="14.25">
      <c r="B15" s="34"/>
      <c r="C15" s="25" t="s">
        <v>135</v>
      </c>
      <c r="D15" s="26"/>
      <c r="E15" s="26"/>
      <c r="F15" s="26"/>
      <c r="I15" s="25" t="s">
        <v>114</v>
      </c>
      <c r="M15" s="26"/>
      <c r="N15" s="26"/>
      <c r="O15" s="25"/>
      <c r="R15" s="25"/>
      <c r="S15" s="25"/>
      <c r="T15" s="25"/>
      <c r="U15" s="27"/>
      <c r="V15" s="102"/>
    </row>
    <row r="16" spans="2:22" ht="14.25">
      <c r="B16" s="34"/>
      <c r="C16" s="25" t="s">
        <v>127</v>
      </c>
      <c r="D16" s="26"/>
      <c r="E16" s="26"/>
      <c r="F16" s="26"/>
      <c r="O16" s="25"/>
      <c r="U16" s="27"/>
      <c r="V16" s="102"/>
    </row>
    <row r="17" spans="2:22" ht="14.25">
      <c r="B17" s="34"/>
      <c r="C17" s="25" t="s">
        <v>128</v>
      </c>
      <c r="D17" s="26"/>
      <c r="E17" s="26"/>
      <c r="F17" s="26"/>
      <c r="I17" s="25" t="s">
        <v>110</v>
      </c>
      <c r="J17" s="28"/>
      <c r="O17" s="25"/>
      <c r="U17" s="27"/>
      <c r="V17" s="102"/>
    </row>
    <row r="18" spans="2:22" ht="14.25">
      <c r="B18" s="34"/>
      <c r="C18" s="25" t="s">
        <v>129</v>
      </c>
      <c r="D18" s="26"/>
      <c r="E18" s="26"/>
      <c r="F18" s="26"/>
      <c r="I18" s="25" t="s">
        <v>109</v>
      </c>
      <c r="J18" s="28"/>
      <c r="O18" s="25"/>
      <c r="Q18" s="28"/>
      <c r="R18" s="26"/>
      <c r="S18" s="26"/>
      <c r="T18" s="26"/>
      <c r="U18" s="27"/>
      <c r="V18" s="102"/>
    </row>
    <row r="19" spans="2:22" ht="14.25">
      <c r="B19" s="34"/>
      <c r="C19" s="29"/>
      <c r="D19" s="26"/>
      <c r="E19" s="26"/>
      <c r="F19" s="26"/>
      <c r="I19" s="25" t="s">
        <v>108</v>
      </c>
      <c r="J19" s="28"/>
      <c r="O19" s="25"/>
      <c r="Q19" s="28"/>
      <c r="R19" s="26"/>
      <c r="S19" s="26"/>
      <c r="T19" s="26"/>
      <c r="U19" s="27"/>
      <c r="V19" s="102"/>
    </row>
    <row r="20" spans="2:22" ht="14.25">
      <c r="B20" s="34"/>
      <c r="C20" s="25" t="s">
        <v>130</v>
      </c>
      <c r="D20" s="26"/>
      <c r="E20" s="26"/>
      <c r="F20" s="26"/>
      <c r="I20" s="25" t="s">
        <v>107</v>
      </c>
      <c r="J20" s="28"/>
      <c r="O20" s="25"/>
      <c r="Q20" s="28"/>
      <c r="R20" s="26"/>
      <c r="S20" s="26"/>
      <c r="T20" s="26"/>
      <c r="U20" s="27"/>
      <c r="V20" s="102"/>
    </row>
    <row r="21" spans="2:22" ht="14.25">
      <c r="B21" s="34"/>
      <c r="C21" s="25" t="s">
        <v>131</v>
      </c>
      <c r="D21" s="26"/>
      <c r="E21" s="26"/>
      <c r="F21" s="26"/>
      <c r="I21" s="25" t="s">
        <v>106</v>
      </c>
      <c r="J21" s="28"/>
      <c r="O21" s="25"/>
      <c r="U21" s="27"/>
      <c r="V21" s="102"/>
    </row>
    <row r="22" spans="2:22" ht="14.25">
      <c r="B22" s="34"/>
      <c r="C22" s="25" t="s">
        <v>219</v>
      </c>
      <c r="D22" s="26"/>
      <c r="E22" s="26"/>
      <c r="F22" s="26"/>
      <c r="I22" s="25" t="s">
        <v>105</v>
      </c>
      <c r="J22" s="28"/>
      <c r="O22" s="25"/>
      <c r="U22" s="27"/>
      <c r="V22" s="102"/>
    </row>
    <row r="23" spans="2:22" ht="14.25">
      <c r="B23" s="34"/>
      <c r="C23" s="25" t="s">
        <v>226</v>
      </c>
      <c r="D23" s="26"/>
      <c r="E23" s="26"/>
      <c r="F23" s="26"/>
      <c r="O23" s="25"/>
      <c r="U23" s="27"/>
      <c r="V23" s="102"/>
    </row>
    <row r="24" spans="2:22" ht="15">
      <c r="B24" s="34"/>
      <c r="C24" s="25" t="s">
        <v>220</v>
      </c>
      <c r="D24" s="26"/>
      <c r="E24" s="26"/>
      <c r="F24" s="26"/>
      <c r="I24" s="25" t="s">
        <v>222</v>
      </c>
      <c r="O24" s="26"/>
      <c r="U24" s="27"/>
      <c r="V24" s="102"/>
    </row>
    <row r="25" spans="2:22" ht="18">
      <c r="B25" s="34"/>
      <c r="C25" s="25" t="s">
        <v>221</v>
      </c>
      <c r="E25" s="28"/>
      <c r="F25" s="26"/>
      <c r="I25" s="135" t="s">
        <v>186</v>
      </c>
      <c r="J25" s="25" t="s">
        <v>223</v>
      </c>
      <c r="K25" s="26"/>
      <c r="L25" s="26"/>
      <c r="M25" s="26"/>
      <c r="N25" s="26"/>
      <c r="O25" s="26"/>
      <c r="U25" s="27"/>
      <c r="V25" s="102"/>
    </row>
    <row r="26" spans="2:22" ht="14.25">
      <c r="B26" s="34"/>
      <c r="C26" s="25"/>
      <c r="E26" s="28"/>
      <c r="F26" s="26"/>
      <c r="I26" s="30"/>
      <c r="J26" s="30"/>
      <c r="K26" s="26"/>
      <c r="L26" s="26"/>
      <c r="M26" s="26"/>
      <c r="N26" s="26"/>
      <c r="O26" s="26"/>
      <c r="P26" s="25"/>
      <c r="Q26" s="26"/>
      <c r="R26" s="26"/>
      <c r="S26" s="26"/>
      <c r="T26" s="25"/>
      <c r="U26" s="27"/>
      <c r="V26" s="102"/>
    </row>
    <row r="27" spans="2:22" ht="14.25" thickBot="1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7"/>
      <c r="V27" s="103"/>
    </row>
    <row r="28" spans="7:9" ht="14.25" thickTop="1">
      <c r="G28" s="31"/>
      <c r="H28" s="31"/>
      <c r="I28" s="31"/>
    </row>
    <row r="29" spans="7:9" ht="13.5">
      <c r="G29" s="31"/>
      <c r="H29" s="31"/>
      <c r="I29" s="31"/>
    </row>
    <row r="30" spans="7:9" ht="14.25" thickBot="1">
      <c r="G30" s="31"/>
      <c r="H30" s="31"/>
      <c r="I30" s="31"/>
    </row>
    <row r="31" spans="2:27" ht="14.25" thickTop="1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101" t="s">
        <v>359</v>
      </c>
      <c r="X31" s="45"/>
      <c r="Y31" s="44"/>
      <c r="Z31" s="51"/>
      <c r="AA31" s="51"/>
    </row>
    <row r="32" spans="2:27" ht="15">
      <c r="B32" s="34"/>
      <c r="C32" s="107" t="s">
        <v>148</v>
      </c>
      <c r="D32" s="26"/>
      <c r="E32" s="26"/>
      <c r="F32" s="26"/>
      <c r="G32" s="26" t="s">
        <v>99</v>
      </c>
      <c r="J32" s="26"/>
      <c r="K32" s="26" t="s">
        <v>67</v>
      </c>
      <c r="L32" s="26"/>
      <c r="M32" s="26"/>
      <c r="N32" s="26"/>
      <c r="O32" s="26" t="s">
        <v>156</v>
      </c>
      <c r="P32" s="26"/>
      <c r="Q32" s="26"/>
      <c r="R32" s="26"/>
      <c r="S32" s="26"/>
      <c r="T32" s="26"/>
      <c r="U32" s="26"/>
      <c r="V32" s="102"/>
      <c r="X32" s="51"/>
      <c r="Y32" s="51"/>
      <c r="Z32" s="51"/>
      <c r="AA32" s="51"/>
    </row>
    <row r="33" spans="2:27" ht="14.25">
      <c r="B33" s="34"/>
      <c r="C33" s="26"/>
      <c r="D33" s="26"/>
      <c r="E33" s="26"/>
      <c r="F33" s="26"/>
      <c r="G33" s="26" t="s">
        <v>136</v>
      </c>
      <c r="J33" s="27"/>
      <c r="K33" s="27" t="s">
        <v>38</v>
      </c>
      <c r="L33" s="27" t="s">
        <v>68</v>
      </c>
      <c r="M33" s="26"/>
      <c r="N33" s="26"/>
      <c r="O33" s="27" t="s">
        <v>81</v>
      </c>
      <c r="P33" s="15" t="s">
        <v>79</v>
      </c>
      <c r="Q33" s="26"/>
      <c r="R33" s="26"/>
      <c r="S33" s="26"/>
      <c r="T33" s="26"/>
      <c r="U33" s="26"/>
      <c r="V33" s="102"/>
      <c r="X33" s="44"/>
      <c r="Y33" s="44"/>
      <c r="Z33" s="51"/>
      <c r="AA33" s="51"/>
    </row>
    <row r="34" spans="2:27" ht="14.25">
      <c r="B34" s="34"/>
      <c r="C34" s="26" t="s">
        <v>98</v>
      </c>
      <c r="D34" s="26"/>
      <c r="E34" s="26"/>
      <c r="F34" s="26"/>
      <c r="G34" s="26" t="s">
        <v>137</v>
      </c>
      <c r="J34" s="27"/>
      <c r="K34" s="27" t="s">
        <v>55</v>
      </c>
      <c r="L34" s="27">
        <f>D37</f>
        <v>0.5</v>
      </c>
      <c r="M34" s="26" t="s">
        <v>1</v>
      </c>
      <c r="N34" s="26"/>
      <c r="O34" s="27" t="s">
        <v>81</v>
      </c>
      <c r="P34" s="50">
        <f>AirPrandtl_t(H41)</f>
        <v>0.7149999737739563</v>
      </c>
      <c r="Q34" s="26" t="s">
        <v>5</v>
      </c>
      <c r="R34" s="26"/>
      <c r="S34" s="26"/>
      <c r="T34" s="26"/>
      <c r="U34" s="26"/>
      <c r="V34" s="102"/>
      <c r="X34" s="44"/>
      <c r="Y34" s="74"/>
      <c r="Z34" s="51"/>
      <c r="AA34" s="51"/>
    </row>
    <row r="35" spans="2:27" ht="14.25">
      <c r="B35" s="34"/>
      <c r="C35" s="26"/>
      <c r="D35" s="26"/>
      <c r="E35" s="26"/>
      <c r="F35" s="26"/>
      <c r="G35" s="27" t="s">
        <v>40</v>
      </c>
      <c r="H35" s="94">
        <f>P91</f>
        <v>-8.533153696614729</v>
      </c>
      <c r="I35" s="26" t="s">
        <v>2</v>
      </c>
      <c r="J35" s="41"/>
      <c r="K35" s="27" t="s">
        <v>38</v>
      </c>
      <c r="L35" s="50">
        <f>L34^2</f>
        <v>0.25</v>
      </c>
      <c r="M35" s="26" t="s">
        <v>22</v>
      </c>
      <c r="N35" s="26"/>
      <c r="O35" s="26"/>
      <c r="P35" s="26"/>
      <c r="Q35" s="26"/>
      <c r="R35" s="27" t="s">
        <v>0</v>
      </c>
      <c r="S35" s="26"/>
      <c r="T35" s="26"/>
      <c r="U35" s="26"/>
      <c r="V35" s="102"/>
      <c r="X35" s="51"/>
      <c r="Y35" s="51"/>
      <c r="Z35" s="78"/>
      <c r="AA35" s="51"/>
    </row>
    <row r="36" spans="2:27" ht="14.25">
      <c r="B36" s="34"/>
      <c r="C36" s="26" t="s">
        <v>56</v>
      </c>
      <c r="D36" s="26"/>
      <c r="E36" s="26"/>
      <c r="F36" s="26"/>
      <c r="J36" s="26"/>
      <c r="K36" s="26"/>
      <c r="L36" s="26"/>
      <c r="M36" s="26"/>
      <c r="N36" s="26"/>
      <c r="O36" s="26" t="s">
        <v>153</v>
      </c>
      <c r="P36" s="26"/>
      <c r="Q36" s="26"/>
      <c r="R36" s="26"/>
      <c r="S36" s="26"/>
      <c r="T36" s="26"/>
      <c r="U36" s="26"/>
      <c r="V36" s="102"/>
      <c r="X36" s="51"/>
      <c r="Y36" s="51"/>
      <c r="Z36" s="78"/>
      <c r="AA36" s="51"/>
    </row>
    <row r="37" spans="2:27" ht="15.75">
      <c r="B37" s="34"/>
      <c r="C37" s="27" t="s">
        <v>55</v>
      </c>
      <c r="D37" s="39">
        <v>0.5</v>
      </c>
      <c r="E37" s="26" t="s">
        <v>1</v>
      </c>
      <c r="F37" s="26"/>
      <c r="G37" s="42" t="s">
        <v>60</v>
      </c>
      <c r="J37" s="26"/>
      <c r="K37" s="27" t="s">
        <v>69</v>
      </c>
      <c r="L37" s="26"/>
      <c r="M37" s="26"/>
      <c r="N37" s="26"/>
      <c r="O37" s="27" t="s">
        <v>74</v>
      </c>
      <c r="P37" s="19" t="s">
        <v>207</v>
      </c>
      <c r="Q37" s="26"/>
      <c r="R37" s="26"/>
      <c r="S37" s="26"/>
      <c r="T37" s="26"/>
      <c r="U37" s="26" t="s">
        <v>0</v>
      </c>
      <c r="V37" s="102"/>
      <c r="X37" s="44"/>
      <c r="Y37" s="44"/>
      <c r="Z37" s="78"/>
      <c r="AA37" s="51"/>
    </row>
    <row r="38" spans="2:27" ht="14.25">
      <c r="B38" s="34"/>
      <c r="C38" s="38" t="s">
        <v>34</v>
      </c>
      <c r="D38" s="27"/>
      <c r="E38" s="26"/>
      <c r="F38" s="26"/>
      <c r="G38" s="27" t="s">
        <v>61</v>
      </c>
      <c r="H38" s="26" t="s">
        <v>62</v>
      </c>
      <c r="J38" s="26"/>
      <c r="K38" s="27" t="s">
        <v>70</v>
      </c>
      <c r="L38" s="27" t="s">
        <v>71</v>
      </c>
      <c r="M38" s="26"/>
      <c r="N38" s="26"/>
      <c r="O38" s="27" t="s">
        <v>58</v>
      </c>
      <c r="P38" s="27">
        <f>G57</f>
        <v>9.81</v>
      </c>
      <c r="Q38" s="26" t="s">
        <v>59</v>
      </c>
      <c r="R38" s="26"/>
      <c r="S38" s="26"/>
      <c r="T38" s="26"/>
      <c r="U38" s="26"/>
      <c r="V38" s="102"/>
      <c r="X38" s="44"/>
      <c r="Y38" s="44"/>
      <c r="Z38" s="78"/>
      <c r="AA38" s="51"/>
    </row>
    <row r="39" spans="2:27" ht="15">
      <c r="B39" s="34"/>
      <c r="C39" s="27" t="s">
        <v>39</v>
      </c>
      <c r="D39" s="39">
        <v>2</v>
      </c>
      <c r="E39" s="26" t="s">
        <v>2</v>
      </c>
      <c r="F39" s="26"/>
      <c r="G39" s="27" t="s">
        <v>39</v>
      </c>
      <c r="H39" s="27">
        <f>D39</f>
        <v>2</v>
      </c>
      <c r="I39" s="26" t="s">
        <v>151</v>
      </c>
      <c r="J39" s="26"/>
      <c r="K39" s="27" t="s">
        <v>55</v>
      </c>
      <c r="L39" s="27">
        <f>D37</f>
        <v>0.5</v>
      </c>
      <c r="M39" s="26" t="s">
        <v>1</v>
      </c>
      <c r="N39" s="26"/>
      <c r="O39" s="27" t="s">
        <v>139</v>
      </c>
      <c r="P39" s="104">
        <f>H49</f>
        <v>0.0037053035281753217</v>
      </c>
      <c r="Q39" s="26" t="s">
        <v>64</v>
      </c>
      <c r="R39" s="26"/>
      <c r="S39" s="19" t="s">
        <v>0</v>
      </c>
      <c r="T39" s="26"/>
      <c r="U39" s="26"/>
      <c r="V39" s="102"/>
      <c r="X39" s="44"/>
      <c r="Y39" s="51"/>
      <c r="Z39" s="78"/>
      <c r="AA39" s="51"/>
    </row>
    <row r="40" spans="2:27" ht="14.25">
      <c r="B40" s="34"/>
      <c r="C40" s="44" t="s">
        <v>89</v>
      </c>
      <c r="D40" s="26"/>
      <c r="E40" s="26"/>
      <c r="F40" s="26"/>
      <c r="G40" s="27" t="s">
        <v>40</v>
      </c>
      <c r="H40" s="47">
        <f>H35</f>
        <v>-8.533153696614729</v>
      </c>
      <c r="I40" s="26" t="s">
        <v>2</v>
      </c>
      <c r="J40" s="26"/>
      <c r="K40" s="27" t="s">
        <v>70</v>
      </c>
      <c r="L40" s="50">
        <f>4*L39</f>
        <v>2</v>
      </c>
      <c r="M40" s="26" t="s">
        <v>1</v>
      </c>
      <c r="N40" s="26"/>
      <c r="O40" s="27" t="s">
        <v>40</v>
      </c>
      <c r="P40" s="47">
        <f>P91</f>
        <v>-8.533153696614729</v>
      </c>
      <c r="Q40" s="26" t="s">
        <v>2</v>
      </c>
      <c r="R40" s="26"/>
      <c r="S40" s="26"/>
      <c r="T40" s="26"/>
      <c r="U40" s="26"/>
      <c r="V40" s="102"/>
      <c r="X40" s="44"/>
      <c r="Y40" s="75"/>
      <c r="Z40" s="78"/>
      <c r="AA40" s="51"/>
    </row>
    <row r="41" spans="2:27" ht="14.25">
      <c r="B41" s="34"/>
      <c r="C41" s="27" t="s">
        <v>6</v>
      </c>
      <c r="D41" s="39">
        <v>60</v>
      </c>
      <c r="E41" s="26" t="s">
        <v>29</v>
      </c>
      <c r="F41" s="26"/>
      <c r="G41" s="27" t="s">
        <v>61</v>
      </c>
      <c r="H41" s="47">
        <f>(H39+H40)/2</f>
        <v>-3.2665768483073645</v>
      </c>
      <c r="I41" s="26" t="s">
        <v>2</v>
      </c>
      <c r="J41" s="26"/>
      <c r="K41" s="26"/>
      <c r="L41" s="26"/>
      <c r="M41" s="26"/>
      <c r="N41" s="26"/>
      <c r="O41" s="27" t="s">
        <v>39</v>
      </c>
      <c r="P41" s="27">
        <f>D39</f>
        <v>2</v>
      </c>
      <c r="Q41" s="26" t="s">
        <v>2</v>
      </c>
      <c r="R41" s="26"/>
      <c r="S41" s="26"/>
      <c r="T41" s="26"/>
      <c r="U41" s="26"/>
      <c r="V41" s="102"/>
      <c r="X41" s="44"/>
      <c r="Y41" s="74"/>
      <c r="Z41" s="78"/>
      <c r="AA41" s="51"/>
    </row>
    <row r="42" spans="2:27" ht="15.75">
      <c r="B42" s="34"/>
      <c r="C42" s="45" t="s">
        <v>90</v>
      </c>
      <c r="D42" s="26"/>
      <c r="E42" s="26"/>
      <c r="F42" s="26"/>
      <c r="G42" s="27" t="s">
        <v>174</v>
      </c>
      <c r="H42" s="27" t="s">
        <v>63</v>
      </c>
      <c r="J42" s="26"/>
      <c r="K42" s="26" t="s">
        <v>65</v>
      </c>
      <c r="L42" s="26"/>
      <c r="M42" s="26"/>
      <c r="N42" s="26"/>
      <c r="O42" s="27" t="s">
        <v>171</v>
      </c>
      <c r="P42" s="27">
        <f>L46</f>
        <v>0.125</v>
      </c>
      <c r="Q42" s="26" t="s">
        <v>1</v>
      </c>
      <c r="R42" s="26"/>
      <c r="S42" s="26" t="s">
        <v>157</v>
      </c>
      <c r="T42" s="26"/>
      <c r="U42" s="26"/>
      <c r="V42" s="102"/>
      <c r="X42" s="44"/>
      <c r="Y42" s="74"/>
      <c r="Z42" s="78"/>
      <c r="AA42" s="51"/>
    </row>
    <row r="43" spans="2:27" ht="15.75">
      <c r="B43" s="34"/>
      <c r="C43" s="44" t="s">
        <v>20</v>
      </c>
      <c r="D43" s="39">
        <v>0</v>
      </c>
      <c r="E43" s="26" t="s">
        <v>18</v>
      </c>
      <c r="F43" s="26"/>
      <c r="G43" s="27" t="s">
        <v>174</v>
      </c>
      <c r="H43" s="46">
        <f>H41+G55</f>
        <v>269.8834231516926</v>
      </c>
      <c r="I43" s="26" t="s">
        <v>23</v>
      </c>
      <c r="J43" s="26"/>
      <c r="K43" s="27" t="s">
        <v>171</v>
      </c>
      <c r="L43" s="27" t="s">
        <v>66</v>
      </c>
      <c r="M43" s="26"/>
      <c r="N43" s="26"/>
      <c r="O43" s="27" t="s">
        <v>138</v>
      </c>
      <c r="P43" s="41">
        <f>L50</f>
        <v>1.3022436178289354E-05</v>
      </c>
      <c r="Q43" s="38" t="s">
        <v>73</v>
      </c>
      <c r="R43" s="26"/>
      <c r="S43" s="15" t="s">
        <v>161</v>
      </c>
      <c r="T43" s="26"/>
      <c r="U43" s="26"/>
      <c r="V43" s="102"/>
      <c r="X43" s="51"/>
      <c r="Y43" s="51"/>
      <c r="Z43" s="78"/>
      <c r="AA43" s="51"/>
    </row>
    <row r="44" spans="2:27" ht="13.5">
      <c r="B44" s="34"/>
      <c r="F44" s="26"/>
      <c r="J44" s="26"/>
      <c r="K44" s="27" t="s">
        <v>38</v>
      </c>
      <c r="L44" s="27">
        <f>L35</f>
        <v>0.25</v>
      </c>
      <c r="M44" s="26" t="s">
        <v>22</v>
      </c>
      <c r="N44" s="26"/>
      <c r="O44" s="27" t="s">
        <v>74</v>
      </c>
      <c r="P44" s="43">
        <f>P38*P39*(P41-P40)*P42^3/P43^2</f>
        <v>4409575.4942425545</v>
      </c>
      <c r="Q44" s="26" t="s">
        <v>5</v>
      </c>
      <c r="R44" s="26"/>
      <c r="S44" s="27" t="s">
        <v>75</v>
      </c>
      <c r="T44" s="19" t="s">
        <v>155</v>
      </c>
      <c r="U44" s="26"/>
      <c r="V44" s="102"/>
      <c r="X44" s="51"/>
      <c r="Y44" s="51"/>
      <c r="Z44" s="78"/>
      <c r="AA44" s="51"/>
    </row>
    <row r="45" spans="2:27" ht="13.5">
      <c r="B45" s="34"/>
      <c r="C45" s="45" t="s">
        <v>244</v>
      </c>
      <c r="D45" s="26"/>
      <c r="E45" s="26"/>
      <c r="F45" s="26"/>
      <c r="G45" s="38" t="s">
        <v>259</v>
      </c>
      <c r="J45" s="26"/>
      <c r="K45" s="27" t="s">
        <v>70</v>
      </c>
      <c r="L45" s="27">
        <f>L40</f>
        <v>2</v>
      </c>
      <c r="M45" s="26" t="s">
        <v>1</v>
      </c>
      <c r="N45" s="26"/>
      <c r="O45" s="26"/>
      <c r="P45" s="26"/>
      <c r="Q45" s="26"/>
      <c r="R45" s="26"/>
      <c r="S45" s="27" t="s">
        <v>75</v>
      </c>
      <c r="T45" s="22">
        <f>0.6*P54^0.2</f>
        <v>11.964424459967109</v>
      </c>
      <c r="U45" s="26" t="s">
        <v>5</v>
      </c>
      <c r="V45" s="102"/>
      <c r="X45" s="44"/>
      <c r="Y45" s="44"/>
      <c r="Z45" s="78"/>
      <c r="AA45" s="51"/>
    </row>
    <row r="46" spans="2:27" ht="15.75">
      <c r="B46" s="34"/>
      <c r="C46" s="45" t="s">
        <v>245</v>
      </c>
      <c r="D46" s="26"/>
      <c r="E46" s="26"/>
      <c r="F46" s="26"/>
      <c r="G46" s="26" t="s">
        <v>260</v>
      </c>
      <c r="J46" s="26"/>
      <c r="K46" s="27" t="s">
        <v>171</v>
      </c>
      <c r="L46" s="50">
        <f>L44/L45</f>
        <v>0.125</v>
      </c>
      <c r="M46" s="26" t="s">
        <v>1</v>
      </c>
      <c r="N46" s="26"/>
      <c r="O46" s="71" t="s">
        <v>173</v>
      </c>
      <c r="P46" s="26"/>
      <c r="Q46" s="26"/>
      <c r="R46" s="26"/>
      <c r="S46" s="26"/>
      <c r="T46" s="26"/>
      <c r="U46" s="26"/>
      <c r="V46" s="102"/>
      <c r="X46" s="44"/>
      <c r="Y46" s="75"/>
      <c r="Z46" s="78"/>
      <c r="AA46" s="51"/>
    </row>
    <row r="47" spans="2:27" ht="15.75">
      <c r="B47" s="34"/>
      <c r="C47" s="27" t="s">
        <v>42</v>
      </c>
      <c r="D47" s="39">
        <v>0.63</v>
      </c>
      <c r="E47" s="26"/>
      <c r="F47" s="26"/>
      <c r="G47" s="26" t="s">
        <v>152</v>
      </c>
      <c r="J47" s="26"/>
      <c r="K47" s="26"/>
      <c r="L47" s="26"/>
      <c r="M47" s="26"/>
      <c r="N47" s="26"/>
      <c r="O47" s="73">
        <v>100000</v>
      </c>
      <c r="P47" s="72" t="s">
        <v>154</v>
      </c>
      <c r="Q47" s="73">
        <v>100000000000</v>
      </c>
      <c r="R47" s="26"/>
      <c r="S47" s="27" t="s">
        <v>350</v>
      </c>
      <c r="T47" s="26" t="s">
        <v>172</v>
      </c>
      <c r="U47" s="26"/>
      <c r="V47" s="102"/>
      <c r="X47" s="44"/>
      <c r="Y47" s="44"/>
      <c r="Z47" s="78"/>
      <c r="AA47" s="51"/>
    </row>
    <row r="48" spans="2:27" ht="15.75">
      <c r="B48" s="34"/>
      <c r="C48" s="26" t="s">
        <v>246</v>
      </c>
      <c r="D48" s="26"/>
      <c r="E48" s="26" t="s">
        <v>5</v>
      </c>
      <c r="F48" s="26"/>
      <c r="G48" s="27" t="s">
        <v>139</v>
      </c>
      <c r="H48" s="27" t="s">
        <v>175</v>
      </c>
      <c r="J48" s="26"/>
      <c r="K48" s="38" t="s">
        <v>72</v>
      </c>
      <c r="L48" s="26"/>
      <c r="M48" s="26"/>
      <c r="N48" s="26"/>
      <c r="O48" s="129" t="str">
        <f>IF(AND(P44&gt;O47,P44&lt;Q47),"OK. Grashof is in laminar range","Not in laminar range")</f>
        <v>OK. Grashof is in laminar range</v>
      </c>
      <c r="P48" s="15"/>
      <c r="Q48" s="15"/>
      <c r="R48" s="26"/>
      <c r="S48" s="27" t="s">
        <v>75</v>
      </c>
      <c r="T48" s="94">
        <f>T45</f>
        <v>11.964424459967109</v>
      </c>
      <c r="U48" s="26" t="s">
        <v>4</v>
      </c>
      <c r="V48" s="102"/>
      <c r="X48" s="44"/>
      <c r="Y48" s="75"/>
      <c r="Z48" s="78"/>
      <c r="AA48" s="51"/>
    </row>
    <row r="49" spans="2:27" ht="13.5">
      <c r="B49" s="34"/>
      <c r="C49" s="27" t="s">
        <v>50</v>
      </c>
      <c r="D49" s="39">
        <v>0.63</v>
      </c>
      <c r="E49" s="26" t="s">
        <v>5</v>
      </c>
      <c r="F49" s="26"/>
      <c r="G49" s="27" t="s">
        <v>139</v>
      </c>
      <c r="H49" s="48">
        <f>1/H43</f>
        <v>0.0037053035281753217</v>
      </c>
      <c r="I49" s="26" t="s">
        <v>64</v>
      </c>
      <c r="J49" s="26"/>
      <c r="K49" s="27" t="s">
        <v>138</v>
      </c>
      <c r="L49" s="15" t="s">
        <v>80</v>
      </c>
      <c r="M49" s="26"/>
      <c r="N49" s="26"/>
      <c r="O49" s="26"/>
      <c r="P49" s="26"/>
      <c r="Q49" s="26"/>
      <c r="R49" s="26"/>
      <c r="S49" s="27" t="s">
        <v>158</v>
      </c>
      <c r="T49" s="27">
        <f>L54</f>
        <v>0.023900000378489494</v>
      </c>
      <c r="U49" s="26" t="s">
        <v>3</v>
      </c>
      <c r="V49" s="102"/>
      <c r="X49" s="51"/>
      <c r="Y49" s="51"/>
      <c r="Z49" s="51"/>
      <c r="AA49" s="51"/>
    </row>
    <row r="50" spans="2:27" ht="15.75">
      <c r="B50" s="34"/>
      <c r="C50" s="26"/>
      <c r="D50" s="26"/>
      <c r="E50" s="26"/>
      <c r="F50" s="26"/>
      <c r="J50" s="26"/>
      <c r="K50" s="27" t="s">
        <v>138</v>
      </c>
      <c r="L50" s="40">
        <f>AirKinematicViscosity_t(H41)</f>
        <v>1.3022436178289354E-05</v>
      </c>
      <c r="M50" s="38" t="s">
        <v>73</v>
      </c>
      <c r="N50" s="26"/>
      <c r="O50" s="26" t="s">
        <v>76</v>
      </c>
      <c r="P50" s="26"/>
      <c r="Q50" s="26"/>
      <c r="R50" s="26"/>
      <c r="S50" s="27" t="s">
        <v>171</v>
      </c>
      <c r="T50" s="27">
        <f>L46</f>
        <v>0.125</v>
      </c>
      <c r="U50" s="26" t="s">
        <v>1</v>
      </c>
      <c r="V50" s="102"/>
      <c r="X50" s="45"/>
      <c r="Y50" s="51"/>
      <c r="Z50" s="51"/>
      <c r="AA50" s="51"/>
    </row>
    <row r="51" spans="2:27" ht="15.75">
      <c r="B51" s="34"/>
      <c r="C51" s="27" t="s">
        <v>86</v>
      </c>
      <c r="D51" s="27"/>
      <c r="E51" s="26"/>
      <c r="F51" s="26"/>
      <c r="J51" s="26"/>
      <c r="K51" s="26"/>
      <c r="L51" s="26"/>
      <c r="M51" s="26"/>
      <c r="N51" s="26"/>
      <c r="O51" s="27" t="s">
        <v>77</v>
      </c>
      <c r="P51" s="27" t="s">
        <v>78</v>
      </c>
      <c r="Q51" s="26"/>
      <c r="R51" s="26"/>
      <c r="S51" s="27" t="s">
        <v>350</v>
      </c>
      <c r="T51" s="49">
        <f>T48*T49/T50</f>
        <v>2.287597992972983</v>
      </c>
      <c r="U51" s="26" t="s">
        <v>160</v>
      </c>
      <c r="V51" s="102"/>
      <c r="X51" s="51"/>
      <c r="Y51" s="51"/>
      <c r="Z51" s="51"/>
      <c r="AA51" s="51"/>
    </row>
    <row r="52" spans="2:27" ht="13.5">
      <c r="B52" s="34"/>
      <c r="C52" s="27" t="s">
        <v>31</v>
      </c>
      <c r="D52" s="39">
        <v>1</v>
      </c>
      <c r="E52" s="26" t="s">
        <v>4</v>
      </c>
      <c r="F52" s="26"/>
      <c r="J52" s="26"/>
      <c r="K52" s="26" t="s">
        <v>159</v>
      </c>
      <c r="L52" s="26"/>
      <c r="M52" s="26"/>
      <c r="N52" s="26"/>
      <c r="O52" s="27" t="s">
        <v>74</v>
      </c>
      <c r="P52" s="105">
        <f>P44</f>
        <v>4409575.4942425545</v>
      </c>
      <c r="Q52" s="26"/>
      <c r="R52" s="26"/>
      <c r="S52" s="26"/>
      <c r="T52" s="26"/>
      <c r="U52" s="26"/>
      <c r="V52" s="102"/>
      <c r="X52" s="45"/>
      <c r="Y52" s="51"/>
      <c r="Z52" s="51"/>
      <c r="AA52" s="51"/>
    </row>
    <row r="53" spans="2:27" ht="13.5">
      <c r="B53" s="34"/>
      <c r="C53" s="26"/>
      <c r="D53" s="26"/>
      <c r="E53" s="26"/>
      <c r="F53" s="26"/>
      <c r="J53" s="26"/>
      <c r="K53" s="27" t="s">
        <v>158</v>
      </c>
      <c r="L53" s="15" t="s">
        <v>83</v>
      </c>
      <c r="M53" s="26"/>
      <c r="N53" s="26"/>
      <c r="O53" s="27" t="s">
        <v>81</v>
      </c>
      <c r="P53" s="27">
        <f>P34</f>
        <v>0.7149999737739563</v>
      </c>
      <c r="Q53" s="26"/>
      <c r="R53" s="26"/>
      <c r="S53" s="26"/>
      <c r="T53" s="26"/>
      <c r="U53" s="26"/>
      <c r="V53" s="102"/>
      <c r="X53" s="44"/>
      <c r="Y53" s="21"/>
      <c r="Z53" s="51"/>
      <c r="AA53" s="51"/>
    </row>
    <row r="54" spans="2:27" ht="13.5">
      <c r="B54" s="34"/>
      <c r="C54" s="38" t="s">
        <v>87</v>
      </c>
      <c r="D54" s="27"/>
      <c r="E54" s="26"/>
      <c r="F54" s="26" t="s">
        <v>150</v>
      </c>
      <c r="J54" s="26"/>
      <c r="K54" s="27" t="s">
        <v>158</v>
      </c>
      <c r="L54" s="50">
        <f>AirConductivity_t(H41)</f>
        <v>0.023900000378489494</v>
      </c>
      <c r="M54" s="26" t="s">
        <v>3</v>
      </c>
      <c r="N54" s="26"/>
      <c r="O54" s="27" t="s">
        <v>77</v>
      </c>
      <c r="P54" s="106">
        <f>P52*P53</f>
        <v>3152846.362737707</v>
      </c>
      <c r="Q54" s="26" t="s">
        <v>5</v>
      </c>
      <c r="R54" s="26"/>
      <c r="S54" s="26"/>
      <c r="T54" s="26"/>
      <c r="U54" s="26"/>
      <c r="V54" s="102"/>
      <c r="X54" s="44"/>
      <c r="Y54" s="76"/>
      <c r="Z54" s="51"/>
      <c r="AA54" s="51"/>
    </row>
    <row r="55" spans="2:27" ht="13.5">
      <c r="B55" s="34"/>
      <c r="C55" s="52" t="s">
        <v>140</v>
      </c>
      <c r="D55" s="53">
        <v>5.67E-08</v>
      </c>
      <c r="E55" s="142" t="s">
        <v>33</v>
      </c>
      <c r="F55" s="27" t="s">
        <v>44</v>
      </c>
      <c r="G55" s="54">
        <v>273.15</v>
      </c>
      <c r="H55" s="26" t="s">
        <v>23</v>
      </c>
      <c r="J55" s="26"/>
      <c r="K55" s="26"/>
      <c r="L55" s="26"/>
      <c r="M55" s="26"/>
      <c r="N55" s="26"/>
      <c r="O55" s="26"/>
      <c r="P55" s="26"/>
      <c r="Q55" s="26"/>
      <c r="R55" s="26" t="s">
        <v>35</v>
      </c>
      <c r="S55" s="26"/>
      <c r="T55" s="26"/>
      <c r="U55" s="26"/>
      <c r="V55" s="102"/>
      <c r="X55" s="44"/>
      <c r="Y55" s="51"/>
      <c r="Z55" s="51"/>
      <c r="AA55" s="51"/>
    </row>
    <row r="56" spans="2:27" ht="13.5">
      <c r="B56" s="34"/>
      <c r="C56" s="26"/>
      <c r="D56" s="26"/>
      <c r="E56" s="26"/>
      <c r="F56" s="38" t="s">
        <v>57</v>
      </c>
      <c r="G56" s="38"/>
      <c r="H56" s="27"/>
      <c r="J56" s="26"/>
      <c r="K56" s="26"/>
      <c r="L56" s="26"/>
      <c r="M56" s="26"/>
      <c r="N56" s="26" t="s">
        <v>0</v>
      </c>
      <c r="O56" s="26"/>
      <c r="P56" s="26"/>
      <c r="Q56" s="26"/>
      <c r="R56" s="26"/>
      <c r="S56" s="26"/>
      <c r="T56" s="26"/>
      <c r="U56" s="26"/>
      <c r="V56" s="102"/>
      <c r="X56" s="44"/>
      <c r="Y56" s="77"/>
      <c r="Z56" s="51"/>
      <c r="AA56" s="51"/>
    </row>
    <row r="57" spans="2:27" ht="14.25" thickBot="1">
      <c r="B57" s="35"/>
      <c r="C57" s="36"/>
      <c r="D57" s="36"/>
      <c r="E57" s="36"/>
      <c r="F57" s="37" t="s">
        <v>58</v>
      </c>
      <c r="G57" s="109">
        <v>9.81</v>
      </c>
      <c r="H57" s="36" t="s">
        <v>59</v>
      </c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103"/>
      <c r="X57" s="44"/>
      <c r="Y57" s="44"/>
      <c r="Z57" s="51"/>
      <c r="AA57" s="51"/>
    </row>
    <row r="58" spans="7:27" ht="14.25" thickTop="1">
      <c r="G58" s="31"/>
      <c r="H58" s="31"/>
      <c r="I58" s="31"/>
      <c r="X58" s="51"/>
      <c r="Y58" s="51"/>
      <c r="Z58" s="51"/>
      <c r="AA58" s="51"/>
    </row>
    <row r="59" spans="7:27" ht="14.25" thickBot="1">
      <c r="G59" s="31"/>
      <c r="H59" s="31"/>
      <c r="I59" s="31"/>
      <c r="X59" s="51"/>
      <c r="Y59" s="51"/>
      <c r="Z59" s="51"/>
      <c r="AA59" s="51"/>
    </row>
    <row r="60" spans="2:27" ht="14.25" thickTop="1">
      <c r="B60" s="115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70" t="s">
        <v>360</v>
      </c>
      <c r="X60" s="51"/>
      <c r="Y60" s="51"/>
      <c r="Z60" s="51"/>
      <c r="AA60" s="51"/>
    </row>
    <row r="61" spans="2:27" ht="14.25" thickBot="1">
      <c r="B61" s="114"/>
      <c r="C61" s="31" t="s">
        <v>301</v>
      </c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126"/>
      <c r="X61" s="51"/>
      <c r="Y61" s="51"/>
      <c r="Z61" s="51"/>
      <c r="AA61" s="51"/>
    </row>
    <row r="62" spans="2:27" ht="15">
      <c r="B62" s="114"/>
      <c r="H62" s="98" t="s">
        <v>165</v>
      </c>
      <c r="I62" s="91"/>
      <c r="J62" s="85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126"/>
      <c r="X62" s="51"/>
      <c r="Y62" s="51"/>
      <c r="Z62" s="51"/>
      <c r="AA62" s="51"/>
    </row>
    <row r="63" spans="2:27" ht="14.25">
      <c r="B63" s="114"/>
      <c r="C63" s="31" t="s">
        <v>302</v>
      </c>
      <c r="H63" s="88"/>
      <c r="J63" s="86"/>
      <c r="K63" s="26"/>
      <c r="L63" s="26"/>
      <c r="M63" s="26"/>
      <c r="N63" s="26"/>
      <c r="O63" s="26"/>
      <c r="P63" s="26"/>
      <c r="Q63" s="26"/>
      <c r="R63" s="26" t="s">
        <v>193</v>
      </c>
      <c r="S63" s="26"/>
      <c r="T63" s="26"/>
      <c r="U63" s="26"/>
      <c r="V63" s="126"/>
      <c r="X63" s="51"/>
      <c r="Y63" s="51"/>
      <c r="Z63" s="51"/>
      <c r="AA63" s="51"/>
    </row>
    <row r="64" spans="2:27" ht="18.75">
      <c r="B64" s="114"/>
      <c r="C64" s="31" t="s">
        <v>303</v>
      </c>
      <c r="H64" s="88" t="s">
        <v>27</v>
      </c>
      <c r="J64" s="86"/>
      <c r="K64" s="26"/>
      <c r="L64" s="26"/>
      <c r="M64" s="26"/>
      <c r="N64" s="26"/>
      <c r="O64" s="26"/>
      <c r="P64" s="26"/>
      <c r="Q64" s="26"/>
      <c r="R64" s="26" t="s">
        <v>194</v>
      </c>
      <c r="S64" s="26"/>
      <c r="T64" s="26"/>
      <c r="U64" s="26"/>
      <c r="V64" s="126"/>
      <c r="X64" s="51"/>
      <c r="Y64" s="51"/>
      <c r="Z64" s="51"/>
      <c r="AA64" s="51"/>
    </row>
    <row r="65" spans="2:27" ht="14.25">
      <c r="B65" s="114"/>
      <c r="C65" s="31" t="s">
        <v>304</v>
      </c>
      <c r="H65" s="88"/>
      <c r="J65" s="86"/>
      <c r="K65" s="26"/>
      <c r="L65" s="26"/>
      <c r="M65" s="26"/>
      <c r="N65" s="26"/>
      <c r="O65" s="26"/>
      <c r="P65" s="26"/>
      <c r="Q65" s="26"/>
      <c r="R65" s="26" t="s">
        <v>195</v>
      </c>
      <c r="S65" s="26"/>
      <c r="T65" s="26"/>
      <c r="U65" s="26"/>
      <c r="V65" s="126"/>
      <c r="X65" s="51"/>
      <c r="Y65" s="51"/>
      <c r="Z65" s="51"/>
      <c r="AA65" s="51"/>
    </row>
    <row r="66" spans="2:27" ht="18.75">
      <c r="B66" s="114"/>
      <c r="C66" s="31" t="s">
        <v>305</v>
      </c>
      <c r="H66" s="88"/>
      <c r="J66" s="86"/>
      <c r="K66" s="26"/>
      <c r="L66" s="26"/>
      <c r="M66" s="26"/>
      <c r="N66" s="26"/>
      <c r="O66" s="26"/>
      <c r="P66" s="26"/>
      <c r="Q66" s="26"/>
      <c r="R66" s="26" t="s">
        <v>196</v>
      </c>
      <c r="S66" s="26"/>
      <c r="T66" s="26"/>
      <c r="U66" s="26"/>
      <c r="V66" s="126"/>
      <c r="X66" s="51"/>
      <c r="Y66" s="51"/>
      <c r="Z66" s="51"/>
      <c r="AA66" s="51"/>
    </row>
    <row r="67" spans="2:27" ht="14.25">
      <c r="B67" s="114"/>
      <c r="C67" s="31" t="s">
        <v>306</v>
      </c>
      <c r="H67" s="88"/>
      <c r="J67" s="86"/>
      <c r="K67" s="26"/>
      <c r="L67" s="26" t="s">
        <v>191</v>
      </c>
      <c r="M67" s="26"/>
      <c r="N67" s="26"/>
      <c r="O67" s="26"/>
      <c r="P67" s="26"/>
      <c r="Q67" s="26"/>
      <c r="R67" s="26"/>
      <c r="S67" s="26"/>
      <c r="T67" s="26"/>
      <c r="U67" s="26"/>
      <c r="V67" s="126"/>
      <c r="X67" s="51"/>
      <c r="Y67" s="51"/>
      <c r="Z67" s="51"/>
      <c r="AA67" s="51"/>
    </row>
    <row r="68" spans="2:27" ht="18.75">
      <c r="B68" s="114"/>
      <c r="C68" s="175" t="s">
        <v>308</v>
      </c>
      <c r="D68" s="195">
        <v>8</v>
      </c>
      <c r="E68" s="31" t="s">
        <v>307</v>
      </c>
      <c r="H68" s="80" t="s">
        <v>28</v>
      </c>
      <c r="I68" s="60">
        <f>D39</f>
        <v>2</v>
      </c>
      <c r="J68" s="86" t="s">
        <v>2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126"/>
      <c r="X68" s="51"/>
      <c r="Y68" s="51"/>
      <c r="Z68" s="51"/>
      <c r="AA68" s="51"/>
    </row>
    <row r="69" spans="2:27" ht="14.25">
      <c r="B69" s="114"/>
      <c r="C69" s="31" t="s">
        <v>303</v>
      </c>
      <c r="H69" s="80" t="s">
        <v>6</v>
      </c>
      <c r="I69" s="44">
        <f>D41</f>
        <v>60</v>
      </c>
      <c r="J69" s="86" t="s">
        <v>0</v>
      </c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126"/>
      <c r="X69" s="51"/>
      <c r="Y69" s="51"/>
      <c r="Z69" s="51"/>
      <c r="AA69" s="51"/>
    </row>
    <row r="70" spans="2:27" ht="18.75">
      <c r="B70" s="114"/>
      <c r="C70" s="175" t="s">
        <v>325</v>
      </c>
      <c r="D70" s="195">
        <v>40</v>
      </c>
      <c r="E70" s="31" t="s">
        <v>2</v>
      </c>
      <c r="H70" s="95" t="s">
        <v>20</v>
      </c>
      <c r="I70" s="44">
        <f>D43</f>
        <v>0</v>
      </c>
      <c r="J70" s="86" t="s">
        <v>18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126"/>
      <c r="X70" s="51"/>
      <c r="Y70" s="51"/>
      <c r="Z70" s="51"/>
      <c r="AA70" s="51"/>
    </row>
    <row r="71" spans="2:27" ht="18.75">
      <c r="B71" s="114"/>
      <c r="C71" s="31" t="s">
        <v>326</v>
      </c>
      <c r="D71" s="175"/>
      <c r="H71" s="95" t="s">
        <v>141</v>
      </c>
      <c r="I71" s="15" t="s">
        <v>30</v>
      </c>
      <c r="J71" s="86"/>
      <c r="K71" s="26" t="s">
        <v>7</v>
      </c>
      <c r="L71" s="26"/>
      <c r="M71" s="26"/>
      <c r="N71" s="26"/>
      <c r="O71" s="26"/>
      <c r="P71" s="26" t="s">
        <v>192</v>
      </c>
      <c r="Q71" s="26"/>
      <c r="R71" s="26"/>
      <c r="S71" s="26"/>
      <c r="T71" s="26"/>
      <c r="U71" s="26"/>
      <c r="V71" s="126"/>
      <c r="X71" s="51"/>
      <c r="Y71" s="51"/>
      <c r="Z71" s="51"/>
      <c r="AA71" s="51"/>
    </row>
    <row r="72" spans="2:27" ht="18.75">
      <c r="B72" s="114"/>
      <c r="C72" s="175" t="s">
        <v>313</v>
      </c>
      <c r="D72" s="195">
        <v>10</v>
      </c>
      <c r="E72" s="31" t="s">
        <v>307</v>
      </c>
      <c r="H72" s="95" t="s">
        <v>141</v>
      </c>
      <c r="I72" s="74">
        <f>Sicro_Dew_Point_tdb_f_H(I68,I69,I70)</f>
        <v>-4.530158730901403</v>
      </c>
      <c r="J72" s="97" t="s">
        <v>2</v>
      </c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126"/>
      <c r="X72" s="51"/>
      <c r="Y72" s="51"/>
      <c r="Z72" s="51"/>
      <c r="AA72" s="51"/>
    </row>
    <row r="73" spans="2:27" ht="14.25">
      <c r="B73" s="114"/>
      <c r="H73" s="88"/>
      <c r="J73" s="8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126"/>
      <c r="X73" s="51"/>
      <c r="Y73" s="51"/>
      <c r="Z73" s="51"/>
      <c r="AA73" s="51"/>
    </row>
    <row r="74" spans="2:27" ht="15.75">
      <c r="B74" s="114"/>
      <c r="C74" s="31" t="s">
        <v>321</v>
      </c>
      <c r="H74" s="81" t="s">
        <v>256</v>
      </c>
      <c r="J74" s="86"/>
      <c r="K74" s="26"/>
      <c r="L74" s="26"/>
      <c r="M74" s="26"/>
      <c r="N74" s="26"/>
      <c r="O74" s="26"/>
      <c r="P74" s="26"/>
      <c r="Q74" s="26"/>
      <c r="R74" s="19" t="s">
        <v>369</v>
      </c>
      <c r="T74" s="15"/>
      <c r="U74" s="15"/>
      <c r="V74" s="126"/>
      <c r="X74" s="51"/>
      <c r="Y74" s="51"/>
      <c r="Z74" s="51"/>
      <c r="AA74" s="51"/>
    </row>
    <row r="75" spans="2:27" ht="14.25">
      <c r="B75" s="114"/>
      <c r="C75" s="31" t="s">
        <v>329</v>
      </c>
      <c r="H75" s="80" t="s">
        <v>45</v>
      </c>
      <c r="I75" s="74">
        <f>I72</f>
        <v>-4.530158730901403</v>
      </c>
      <c r="J75" s="86" t="s">
        <v>2</v>
      </c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126"/>
      <c r="X75" s="51"/>
      <c r="Y75" s="51"/>
      <c r="Z75" s="51"/>
      <c r="AA75" s="51"/>
    </row>
    <row r="76" spans="2:27" ht="18.75">
      <c r="B76" s="114"/>
      <c r="C76" s="27" t="s">
        <v>199</v>
      </c>
      <c r="D76" s="79">
        <f>'k, h'!K39</f>
        <v>18.022523210940783</v>
      </c>
      <c r="E76" s="26" t="s">
        <v>160</v>
      </c>
      <c r="H76" s="80" t="s">
        <v>46</v>
      </c>
      <c r="I76" s="16" t="s">
        <v>258</v>
      </c>
      <c r="J76" s="8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126"/>
      <c r="X76" s="51"/>
      <c r="Y76" s="51"/>
      <c r="Z76" s="51"/>
      <c r="AA76" s="51"/>
    </row>
    <row r="77" spans="2:27" ht="14.25">
      <c r="B77" s="114"/>
      <c r="H77" s="80" t="s">
        <v>46</v>
      </c>
      <c r="I77" s="112">
        <f>0.732+0.00635*I75</f>
        <v>0.703233492058776</v>
      </c>
      <c r="J77" s="86" t="s">
        <v>4</v>
      </c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126"/>
      <c r="X77" s="51"/>
      <c r="Y77" s="51"/>
      <c r="Z77" s="51"/>
      <c r="AA77" s="51"/>
    </row>
    <row r="78" spans="2:27" ht="15">
      <c r="B78" s="114"/>
      <c r="C78" s="162" t="s">
        <v>300</v>
      </c>
      <c r="H78" s="88"/>
      <c r="I78" s="51"/>
      <c r="J78" s="8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126"/>
      <c r="X78" s="51"/>
      <c r="Y78" s="51"/>
      <c r="Z78" s="51"/>
      <c r="AA78" s="51"/>
    </row>
    <row r="79" spans="2:27" ht="18.75">
      <c r="B79" s="114"/>
      <c r="C79" s="27" t="s">
        <v>200</v>
      </c>
      <c r="D79" s="175">
        <f>'k, h'!D11/2</f>
        <v>0.0375</v>
      </c>
      <c r="E79" s="26" t="s">
        <v>1</v>
      </c>
      <c r="H79" s="80" t="s">
        <v>47</v>
      </c>
      <c r="I79" s="51" t="s">
        <v>48</v>
      </c>
      <c r="J79" s="8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126"/>
      <c r="X79" s="51"/>
      <c r="Y79" s="51"/>
      <c r="Z79" s="51"/>
      <c r="AA79" s="51"/>
    </row>
    <row r="80" spans="2:27" ht="18.75">
      <c r="B80" s="114"/>
      <c r="C80" s="27" t="s">
        <v>201</v>
      </c>
      <c r="D80" s="201">
        <f>'k, h'!D14</f>
        <v>0.0055147058823529415</v>
      </c>
      <c r="E80" s="26" t="s">
        <v>3</v>
      </c>
      <c r="H80" s="80" t="s">
        <v>47</v>
      </c>
      <c r="I80" s="44">
        <f>D39+G55</f>
        <v>275.15</v>
      </c>
      <c r="J80" s="86" t="s">
        <v>23</v>
      </c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126"/>
      <c r="X80" s="51"/>
      <c r="Y80" s="51"/>
      <c r="Z80" s="51"/>
      <c r="AA80" s="51"/>
    </row>
    <row r="81" spans="2:27" ht="15">
      <c r="B81" s="114"/>
      <c r="H81" s="88"/>
      <c r="J81" s="86"/>
      <c r="K81" s="26"/>
      <c r="L81" s="26"/>
      <c r="M81" s="26"/>
      <c r="N81" s="23" t="s">
        <v>0</v>
      </c>
      <c r="O81"/>
      <c r="P81"/>
      <c r="Q81"/>
      <c r="R81" s="26"/>
      <c r="S81" s="26"/>
      <c r="T81" s="26"/>
      <c r="U81" s="26"/>
      <c r="V81" s="126"/>
      <c r="X81" s="51"/>
      <c r="Y81" s="51"/>
      <c r="Z81" s="51"/>
      <c r="AA81" s="51"/>
    </row>
    <row r="82" spans="2:27" ht="15">
      <c r="B82" s="114"/>
      <c r="C82" s="26" t="s">
        <v>330</v>
      </c>
      <c r="H82" s="96" t="s">
        <v>85</v>
      </c>
      <c r="J82" s="8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126"/>
      <c r="X82" s="51"/>
      <c r="Y82" s="51"/>
      <c r="Z82" s="51"/>
      <c r="AA82" s="51"/>
    </row>
    <row r="83" spans="2:27" ht="15.75">
      <c r="B83" s="114"/>
      <c r="C83" s="27" t="s">
        <v>202</v>
      </c>
      <c r="D83" s="44">
        <f>25/1000</f>
        <v>0.025</v>
      </c>
      <c r="E83" s="26" t="s">
        <v>1</v>
      </c>
      <c r="H83" s="88" t="s">
        <v>49</v>
      </c>
      <c r="I83" s="15" t="s">
        <v>54</v>
      </c>
      <c r="J83" s="8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126"/>
      <c r="X83" s="51"/>
      <c r="Y83" s="51"/>
      <c r="Z83" s="51"/>
      <c r="AA83" s="51"/>
    </row>
    <row r="84" spans="2:27" ht="16.5" thickBot="1">
      <c r="B84" s="114"/>
      <c r="C84" s="27" t="s">
        <v>203</v>
      </c>
      <c r="D84" s="44">
        <v>2.25</v>
      </c>
      <c r="E84" s="26" t="s">
        <v>3</v>
      </c>
      <c r="H84" s="92" t="s">
        <v>49</v>
      </c>
      <c r="I84" s="113">
        <f>I77*D91*D55*I80^4</f>
        <v>57.13479616647347</v>
      </c>
      <c r="J84" s="87" t="s">
        <v>19</v>
      </c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126"/>
      <c r="X84" s="51"/>
      <c r="Y84" s="51"/>
      <c r="Z84" s="51"/>
      <c r="AA84" s="51"/>
    </row>
    <row r="85" spans="2:27" ht="14.25" thickBot="1">
      <c r="B85" s="117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27"/>
      <c r="X85" s="51"/>
      <c r="Y85" s="51"/>
      <c r="Z85" s="51"/>
      <c r="AA85" s="51"/>
    </row>
    <row r="86" spans="7:27" ht="14.25" thickTop="1">
      <c r="G86" s="31"/>
      <c r="H86" s="31"/>
      <c r="I86" s="31"/>
      <c r="U86" s="26"/>
      <c r="V86" s="125"/>
      <c r="X86" s="51"/>
      <c r="Y86" s="51"/>
      <c r="Z86" s="51"/>
      <c r="AA86" s="51"/>
    </row>
    <row r="87" spans="7:9" ht="14.25" thickBot="1">
      <c r="G87" s="31"/>
      <c r="H87" s="31"/>
      <c r="I87" s="31"/>
    </row>
    <row r="88" spans="2:22" ht="15" thickBot="1" thickTop="1">
      <c r="B88" s="115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70" t="s">
        <v>361</v>
      </c>
    </row>
    <row r="89" spans="2:22" ht="15" thickBot="1" thickTop="1">
      <c r="B89" s="114"/>
      <c r="C89" s="82" t="s">
        <v>190</v>
      </c>
      <c r="D89" s="83"/>
      <c r="E89" s="85"/>
      <c r="F89" s="26"/>
      <c r="G89" s="98" t="s">
        <v>166</v>
      </c>
      <c r="H89" s="91"/>
      <c r="I89" s="85"/>
      <c r="J89" s="26"/>
      <c r="K89" s="147" t="s">
        <v>240</v>
      </c>
      <c r="L89" s="148"/>
      <c r="M89" s="149"/>
      <c r="N89" s="26"/>
      <c r="O89" s="26" t="s">
        <v>97</v>
      </c>
      <c r="P89" s="26"/>
      <c r="Q89" s="26"/>
      <c r="R89" s="26"/>
      <c r="S89" s="26"/>
      <c r="T89" s="26"/>
      <c r="U89" s="26"/>
      <c r="V89" s="126"/>
    </row>
    <row r="90" spans="2:22" ht="15.75">
      <c r="B90" s="114"/>
      <c r="C90" s="80" t="s">
        <v>178</v>
      </c>
      <c r="D90" s="38" t="s">
        <v>206</v>
      </c>
      <c r="E90" s="86"/>
      <c r="F90" s="26"/>
      <c r="G90" s="80" t="s">
        <v>36</v>
      </c>
      <c r="H90" s="26" t="s">
        <v>37</v>
      </c>
      <c r="I90" s="86"/>
      <c r="J90" s="26"/>
      <c r="K90" s="150" t="s">
        <v>241</v>
      </c>
      <c r="L90" s="151"/>
      <c r="M90" s="152"/>
      <c r="N90" s="26"/>
      <c r="O90" s="119"/>
      <c r="P90" s="91" t="s">
        <v>53</v>
      </c>
      <c r="Q90" s="85"/>
      <c r="R90" s="26"/>
      <c r="S90" s="26"/>
      <c r="T90" s="26"/>
      <c r="U90" s="26"/>
      <c r="V90" s="126"/>
    </row>
    <row r="91" spans="2:22" ht="15">
      <c r="B91" s="114"/>
      <c r="C91" s="80" t="s">
        <v>38</v>
      </c>
      <c r="D91" s="27">
        <f>L35</f>
        <v>0.25</v>
      </c>
      <c r="E91" s="86" t="s">
        <v>22</v>
      </c>
      <c r="F91" s="26"/>
      <c r="G91" s="80" t="s">
        <v>50</v>
      </c>
      <c r="H91" s="44">
        <f>D49</f>
        <v>0.63</v>
      </c>
      <c r="I91" s="86"/>
      <c r="J91" s="26"/>
      <c r="K91" s="150" t="s">
        <v>242</v>
      </c>
      <c r="L91" s="151"/>
      <c r="M91" s="152"/>
      <c r="N91" s="26"/>
      <c r="O91" s="80" t="s">
        <v>40</v>
      </c>
      <c r="P91" s="57">
        <v>-8.533153696614729</v>
      </c>
      <c r="Q91" s="86" t="s">
        <v>2</v>
      </c>
      <c r="R91" s="59" t="s">
        <v>93</v>
      </c>
      <c r="S91" s="59"/>
      <c r="T91" s="26"/>
      <c r="U91" s="26"/>
      <c r="V91" s="126"/>
    </row>
    <row r="92" spans="2:22" ht="18">
      <c r="B92" s="114"/>
      <c r="C92" s="80" t="s">
        <v>32</v>
      </c>
      <c r="D92" s="47">
        <f>T51</f>
        <v>2.287597992972983</v>
      </c>
      <c r="E92" s="86" t="s">
        <v>21</v>
      </c>
      <c r="F92" s="26"/>
      <c r="G92" s="88" t="s">
        <v>49</v>
      </c>
      <c r="H92" s="79">
        <f>I84</f>
        <v>57.13479616647347</v>
      </c>
      <c r="I92" s="86" t="s">
        <v>19</v>
      </c>
      <c r="J92" s="26"/>
      <c r="K92" s="214" t="s">
        <v>186</v>
      </c>
      <c r="L92" s="215">
        <f>H105</f>
        <v>1.7670016173313023</v>
      </c>
      <c r="M92" s="152" t="s">
        <v>19</v>
      </c>
      <c r="N92" s="26"/>
      <c r="O92" s="120" t="s">
        <v>213</v>
      </c>
      <c r="P92" s="15"/>
      <c r="Q92" s="121">
        <v>0</v>
      </c>
      <c r="R92" s="62" t="s">
        <v>96</v>
      </c>
      <c r="S92" s="62"/>
      <c r="T92" s="26"/>
      <c r="U92" s="26"/>
      <c r="V92" s="126"/>
    </row>
    <row r="93" spans="2:22" ht="14.25" thickBot="1">
      <c r="B93" s="114"/>
      <c r="C93" s="80" t="s">
        <v>40</v>
      </c>
      <c r="D93" s="47">
        <f>P91</f>
        <v>-8.533153696614729</v>
      </c>
      <c r="E93" s="86" t="s">
        <v>84</v>
      </c>
      <c r="F93" s="26">
        <v>2</v>
      </c>
      <c r="G93" s="99" t="s">
        <v>36</v>
      </c>
      <c r="H93" s="130">
        <f>H91*H92</f>
        <v>35.994921584878284</v>
      </c>
      <c r="I93" s="87" t="s">
        <v>19</v>
      </c>
      <c r="J93" s="26"/>
      <c r="K93" s="216" t="s">
        <v>363</v>
      </c>
      <c r="L93" s="217"/>
      <c r="M93" s="153"/>
      <c r="N93" s="26">
        <v>1</v>
      </c>
      <c r="O93" s="80" t="s">
        <v>41</v>
      </c>
      <c r="P93" s="47">
        <f>D97</f>
        <v>6.023905314012953</v>
      </c>
      <c r="Q93" s="86" t="s">
        <v>19</v>
      </c>
      <c r="R93" s="26"/>
      <c r="S93" s="26"/>
      <c r="T93" s="26"/>
      <c r="U93" s="26"/>
      <c r="V93" s="126"/>
    </row>
    <row r="94" spans="2:22" ht="14.25" thickBot="1">
      <c r="B94" s="114"/>
      <c r="C94" s="80" t="s">
        <v>39</v>
      </c>
      <c r="D94" s="27">
        <f>D39</f>
        <v>2</v>
      </c>
      <c r="E94" s="86" t="s">
        <v>2</v>
      </c>
      <c r="F94" s="26"/>
      <c r="J94" s="26"/>
      <c r="K94" s="26"/>
      <c r="L94" s="26"/>
      <c r="M94" s="26"/>
      <c r="N94" s="26">
        <v>2</v>
      </c>
      <c r="O94" s="80" t="s">
        <v>36</v>
      </c>
      <c r="P94" s="47">
        <f>H93</f>
        <v>35.994921584878284</v>
      </c>
      <c r="Q94" s="86" t="s">
        <v>19</v>
      </c>
      <c r="R94" s="26"/>
      <c r="S94" s="26"/>
      <c r="T94" s="26"/>
      <c r="U94" s="26"/>
      <c r="V94" s="126"/>
    </row>
    <row r="95" spans="2:22" ht="15.75">
      <c r="B95" s="114"/>
      <c r="C95" s="88" t="s">
        <v>204</v>
      </c>
      <c r="D95" s="27" t="s">
        <v>205</v>
      </c>
      <c r="E95" s="86"/>
      <c r="F95" s="27"/>
      <c r="G95" s="119" t="s">
        <v>198</v>
      </c>
      <c r="H95" s="91"/>
      <c r="I95" s="91"/>
      <c r="J95" s="128"/>
      <c r="K95" s="26"/>
      <c r="L95" s="26"/>
      <c r="M95" s="26"/>
      <c r="N95" s="26">
        <v>3</v>
      </c>
      <c r="O95" s="80" t="s">
        <v>51</v>
      </c>
      <c r="P95" s="47">
        <f>D110</f>
        <v>-43.785828724041544</v>
      </c>
      <c r="Q95" s="86" t="s">
        <v>19</v>
      </c>
      <c r="R95" s="26"/>
      <c r="S95" s="26"/>
      <c r="T95" s="26"/>
      <c r="U95" s="26"/>
      <c r="V95" s="126"/>
    </row>
    <row r="96" spans="2:22" ht="18.75" thickBot="1">
      <c r="B96" s="114"/>
      <c r="C96" s="88" t="s">
        <v>204</v>
      </c>
      <c r="D96" s="47">
        <f>D94-D93</f>
        <v>10.533153696614729</v>
      </c>
      <c r="E96" s="86" t="s">
        <v>23</v>
      </c>
      <c r="F96" s="26"/>
      <c r="G96" s="80" t="s">
        <v>186</v>
      </c>
      <c r="H96" s="71" t="s">
        <v>197</v>
      </c>
      <c r="I96" s="27"/>
      <c r="J96" s="86"/>
      <c r="K96" s="26"/>
      <c r="L96" s="26"/>
      <c r="M96" s="26"/>
      <c r="N96" s="26">
        <v>4</v>
      </c>
      <c r="O96" s="80" t="s">
        <v>185</v>
      </c>
      <c r="P96" s="47">
        <f>H105</f>
        <v>1.7670016173313023</v>
      </c>
      <c r="Q96" s="86" t="s">
        <v>19</v>
      </c>
      <c r="R96" s="26"/>
      <c r="S96" s="26"/>
      <c r="T96" s="26"/>
      <c r="U96" s="26"/>
      <c r="V96" s="126"/>
    </row>
    <row r="97" spans="2:22" ht="17.25" thickBot="1" thickTop="1">
      <c r="B97" s="131">
        <v>1</v>
      </c>
      <c r="C97" s="99" t="s">
        <v>178</v>
      </c>
      <c r="D97" s="130">
        <f>D91*D92*D96</f>
        <v>6.023905314012953</v>
      </c>
      <c r="E97" s="87" t="s">
        <v>19</v>
      </c>
      <c r="F97" s="26"/>
      <c r="G97" s="80" t="s">
        <v>38</v>
      </c>
      <c r="H97" s="27">
        <f>D91</f>
        <v>0.25</v>
      </c>
      <c r="I97" s="26" t="s">
        <v>22</v>
      </c>
      <c r="J97" s="86"/>
      <c r="K97" s="26"/>
      <c r="L97" s="26"/>
      <c r="M97" s="26"/>
      <c r="N97" s="26"/>
      <c r="O97" s="92" t="s">
        <v>52</v>
      </c>
      <c r="P97" s="202">
        <f>P93+P94+P95+P96</f>
        <v>-2.078190071141961E-07</v>
      </c>
      <c r="Q97" s="87" t="s">
        <v>19</v>
      </c>
      <c r="R97" s="65" t="s">
        <v>95</v>
      </c>
      <c r="S97" s="65"/>
      <c r="T97" s="26"/>
      <c r="U97" s="26"/>
      <c r="V97" s="126"/>
    </row>
    <row r="98" spans="2:22" ht="13.5">
      <c r="B98" s="114"/>
      <c r="C98" s="38" t="s">
        <v>0</v>
      </c>
      <c r="D98" s="26"/>
      <c r="E98" s="26"/>
      <c r="F98" s="26"/>
      <c r="G98" s="80" t="s">
        <v>187</v>
      </c>
      <c r="H98" s="27">
        <v>40</v>
      </c>
      <c r="I98" s="26" t="s">
        <v>2</v>
      </c>
      <c r="J98" s="8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126"/>
    </row>
    <row r="99" spans="2:22" ht="14.25" thickBot="1">
      <c r="B99" s="114"/>
      <c r="C99" s="38" t="s">
        <v>0</v>
      </c>
      <c r="D99" s="26"/>
      <c r="E99" s="26"/>
      <c r="F99" s="26"/>
      <c r="G99" s="80" t="s">
        <v>40</v>
      </c>
      <c r="H99" s="94">
        <f>P91</f>
        <v>-8.533153696614729</v>
      </c>
      <c r="I99" s="26" t="s">
        <v>2</v>
      </c>
      <c r="J99" s="8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126"/>
    </row>
    <row r="100" spans="2:22" ht="15.75">
      <c r="B100" s="114"/>
      <c r="C100" s="90" t="s">
        <v>163</v>
      </c>
      <c r="D100" s="91"/>
      <c r="E100" s="85"/>
      <c r="F100" s="26"/>
      <c r="G100" s="80" t="s">
        <v>199</v>
      </c>
      <c r="H100" s="79">
        <f>D76</f>
        <v>18.022523210940783</v>
      </c>
      <c r="I100" s="26" t="s">
        <v>160</v>
      </c>
      <c r="J100" s="86"/>
      <c r="K100" s="26"/>
      <c r="L100" s="26"/>
      <c r="M100" s="26"/>
      <c r="N100" s="26"/>
      <c r="O100" s="27" t="s">
        <v>40</v>
      </c>
      <c r="P100" s="69">
        <f>P91</f>
        <v>-8.533153696614729</v>
      </c>
      <c r="Q100" s="26" t="s">
        <v>2</v>
      </c>
      <c r="R100" s="26"/>
      <c r="S100" s="26"/>
      <c r="T100" s="26"/>
      <c r="U100" s="26"/>
      <c r="V100" s="126"/>
    </row>
    <row r="101" spans="2:22" ht="15.75">
      <c r="B101" s="114"/>
      <c r="C101" s="88" t="s">
        <v>164</v>
      </c>
      <c r="D101" s="26"/>
      <c r="E101" s="86"/>
      <c r="F101" s="26"/>
      <c r="G101" s="80" t="s">
        <v>200</v>
      </c>
      <c r="H101" s="112">
        <f>D79</f>
        <v>0.0375</v>
      </c>
      <c r="I101" s="26" t="s">
        <v>1</v>
      </c>
      <c r="J101" s="86"/>
      <c r="K101" s="26"/>
      <c r="L101" s="26"/>
      <c r="M101" s="26"/>
      <c r="N101" s="26"/>
      <c r="O101" s="26" t="s">
        <v>182</v>
      </c>
      <c r="P101" s="26"/>
      <c r="Q101" s="26"/>
      <c r="R101" s="26"/>
      <c r="T101" s="26"/>
      <c r="U101" s="26"/>
      <c r="V101" s="126"/>
    </row>
    <row r="102" spans="2:22" ht="15.75">
      <c r="B102" s="114"/>
      <c r="C102" s="110" t="s">
        <v>208</v>
      </c>
      <c r="D102" s="27"/>
      <c r="E102" s="86"/>
      <c r="F102" s="26"/>
      <c r="G102" s="80" t="s">
        <v>201</v>
      </c>
      <c r="H102" s="201">
        <f>D80</f>
        <v>0.0055147058823529415</v>
      </c>
      <c r="I102" s="26" t="s">
        <v>3</v>
      </c>
      <c r="J102" s="86"/>
      <c r="K102" s="140" t="s">
        <v>239</v>
      </c>
      <c r="L102" s="38">
        <f>H98</f>
        <v>40</v>
      </c>
      <c r="M102" s="26"/>
      <c r="N102" s="26"/>
      <c r="O102" s="27"/>
      <c r="P102" s="26"/>
      <c r="Q102" s="66"/>
      <c r="R102" s="26"/>
      <c r="S102" s="26" t="s">
        <v>183</v>
      </c>
      <c r="T102" s="26"/>
      <c r="U102" s="26"/>
      <c r="V102" s="126"/>
    </row>
    <row r="103" spans="2:22" ht="15.75">
      <c r="B103" s="114"/>
      <c r="C103" s="80" t="s">
        <v>42</v>
      </c>
      <c r="D103" s="44">
        <f>D47</f>
        <v>0.63</v>
      </c>
      <c r="E103" s="86" t="s">
        <v>4</v>
      </c>
      <c r="F103" s="26" t="s">
        <v>0</v>
      </c>
      <c r="G103" s="80" t="s">
        <v>202</v>
      </c>
      <c r="H103" s="44">
        <f>'k, h'!J6</f>
        <v>0.025</v>
      </c>
      <c r="I103" s="26" t="s">
        <v>1</v>
      </c>
      <c r="J103" s="86"/>
      <c r="K103" s="26"/>
      <c r="L103" s="26"/>
      <c r="M103" s="26"/>
      <c r="N103" s="26"/>
      <c r="O103" s="27" t="s">
        <v>142</v>
      </c>
      <c r="P103" s="67" t="s">
        <v>189</v>
      </c>
      <c r="Q103" s="26"/>
      <c r="R103" s="26"/>
      <c r="T103" s="26"/>
      <c r="U103" s="26"/>
      <c r="V103" s="126"/>
    </row>
    <row r="104" spans="2:22" ht="15.75">
      <c r="B104" s="114"/>
      <c r="C104" s="80" t="s">
        <v>31</v>
      </c>
      <c r="D104" s="44">
        <f>D52</f>
        <v>1</v>
      </c>
      <c r="E104" s="86" t="s">
        <v>4</v>
      </c>
      <c r="F104" s="26"/>
      <c r="G104" s="80" t="s">
        <v>203</v>
      </c>
      <c r="H104" s="44">
        <f>'k, h'!J7</f>
        <v>2.25</v>
      </c>
      <c r="I104" s="26" t="s">
        <v>3</v>
      </c>
      <c r="J104" s="86"/>
      <c r="K104" s="26"/>
      <c r="L104" s="26"/>
      <c r="M104" s="26"/>
      <c r="N104" s="26">
        <v>1</v>
      </c>
      <c r="O104" s="26" t="s">
        <v>181</v>
      </c>
      <c r="P104" s="66"/>
      <c r="Q104" s="47">
        <f>P93</f>
        <v>6.023905314012953</v>
      </c>
      <c r="R104" s="26" t="s">
        <v>19</v>
      </c>
      <c r="S104" s="27" t="s">
        <v>39</v>
      </c>
      <c r="T104" s="27">
        <f>D39</f>
        <v>2</v>
      </c>
      <c r="U104" s="26" t="s">
        <v>2</v>
      </c>
      <c r="V104" s="126"/>
    </row>
    <row r="105" spans="2:22" ht="18.75" thickBot="1">
      <c r="B105" s="114"/>
      <c r="C105" s="80" t="s">
        <v>38</v>
      </c>
      <c r="D105" s="27">
        <f>D91</f>
        <v>0.25</v>
      </c>
      <c r="E105" s="86" t="s">
        <v>22</v>
      </c>
      <c r="F105" s="26">
        <v>4</v>
      </c>
      <c r="G105" s="99" t="s">
        <v>186</v>
      </c>
      <c r="H105" s="130">
        <f>H97*(H98-H99)*(1/H100+H101/H102+H103/H104)^-1</f>
        <v>1.7670016173313023</v>
      </c>
      <c r="I105" s="84" t="s">
        <v>19</v>
      </c>
      <c r="J105" s="87"/>
      <c r="K105" s="140">
        <v>4</v>
      </c>
      <c r="L105" s="26" t="s">
        <v>238</v>
      </c>
      <c r="M105" s="26"/>
      <c r="N105" s="26"/>
      <c r="O105" s="26"/>
      <c r="P105" s="26"/>
      <c r="Q105" s="132"/>
      <c r="R105" s="26"/>
      <c r="S105" s="26"/>
      <c r="T105" s="26"/>
      <c r="U105" s="26"/>
      <c r="V105" s="126"/>
    </row>
    <row r="106" spans="2:22" ht="15.75">
      <c r="B106" s="114"/>
      <c r="C106" s="89" t="s">
        <v>140</v>
      </c>
      <c r="D106" s="52">
        <f>D55</f>
        <v>5.67E-08</v>
      </c>
      <c r="E106" s="93" t="s">
        <v>33</v>
      </c>
      <c r="F106" s="26"/>
      <c r="H106" s="66" t="s">
        <v>0</v>
      </c>
      <c r="I106" s="27" t="s">
        <v>0</v>
      </c>
      <c r="J106" s="26"/>
      <c r="K106" s="26"/>
      <c r="L106" s="26" t="s">
        <v>237</v>
      </c>
      <c r="M106" s="26"/>
      <c r="N106" s="26"/>
      <c r="O106" s="26" t="s">
        <v>143</v>
      </c>
      <c r="P106" s="68"/>
      <c r="Q106" s="47">
        <f>H93</f>
        <v>35.994921584878284</v>
      </c>
      <c r="R106" s="26" t="s">
        <v>19</v>
      </c>
      <c r="S106" s="26"/>
      <c r="T106" s="26" t="s">
        <v>144</v>
      </c>
      <c r="U106" s="26"/>
      <c r="V106" s="126"/>
    </row>
    <row r="107" spans="2:22" ht="18.75" thickBot="1">
      <c r="B107" s="114"/>
      <c r="C107" s="80" t="s">
        <v>88</v>
      </c>
      <c r="D107" s="27" t="s">
        <v>43</v>
      </c>
      <c r="E107" s="86"/>
      <c r="F107" s="26"/>
      <c r="G107" s="26" t="s">
        <v>210</v>
      </c>
      <c r="K107" s="26"/>
      <c r="L107" s="27" t="s">
        <v>186</v>
      </c>
      <c r="M107" s="26"/>
      <c r="N107" s="26">
        <v>2</v>
      </c>
      <c r="O107" s="26" t="s">
        <v>91</v>
      </c>
      <c r="P107" s="26"/>
      <c r="Q107" s="26"/>
      <c r="R107" s="26"/>
      <c r="S107" s="26"/>
      <c r="T107" s="26" t="s">
        <v>227</v>
      </c>
      <c r="U107" s="26"/>
      <c r="V107" s="126"/>
    </row>
    <row r="108" spans="2:22" ht="18">
      <c r="B108" s="114"/>
      <c r="C108" s="80" t="s">
        <v>88</v>
      </c>
      <c r="D108" s="79">
        <f>D93+G55</f>
        <v>264.6168463033853</v>
      </c>
      <c r="E108" s="86" t="s">
        <v>23</v>
      </c>
      <c r="F108" s="26"/>
      <c r="G108" s="133" t="s">
        <v>211</v>
      </c>
      <c r="H108" s="134"/>
      <c r="I108" s="134"/>
      <c r="J108" s="85"/>
      <c r="K108" s="26"/>
      <c r="L108" s="47">
        <f>H105</f>
        <v>1.7670016173313023</v>
      </c>
      <c r="M108" s="26"/>
      <c r="N108" s="26"/>
      <c r="O108" s="15" t="s">
        <v>0</v>
      </c>
      <c r="P108" s="15"/>
      <c r="Q108" s="15"/>
      <c r="R108" s="26"/>
      <c r="S108" s="26"/>
      <c r="T108" s="26"/>
      <c r="U108" s="26"/>
      <c r="V108" s="126"/>
    </row>
    <row r="109" spans="2:22" ht="15.75" thickBot="1">
      <c r="B109" s="114"/>
      <c r="C109" s="110" t="s">
        <v>209</v>
      </c>
      <c r="D109" s="26"/>
      <c r="E109" s="86"/>
      <c r="F109" s="26"/>
      <c r="G109" s="92" t="s">
        <v>188</v>
      </c>
      <c r="H109" s="84"/>
      <c r="I109" s="84"/>
      <c r="J109" s="87"/>
      <c r="K109" s="26"/>
      <c r="M109" s="26"/>
      <c r="N109" s="26" t="s">
        <v>0</v>
      </c>
      <c r="O109" s="15" t="s">
        <v>243</v>
      </c>
      <c r="Q109" s="47">
        <f>D110</f>
        <v>-43.785828724041544</v>
      </c>
      <c r="R109" s="26" t="s">
        <v>19</v>
      </c>
      <c r="S109" s="26"/>
      <c r="T109" s="26"/>
      <c r="U109" s="26"/>
      <c r="V109" s="126"/>
    </row>
    <row r="110" spans="2:22" ht="16.5" thickBot="1">
      <c r="B110" s="114">
        <v>3</v>
      </c>
      <c r="C110" s="111" t="s">
        <v>180</v>
      </c>
      <c r="D110" s="130">
        <f>-D103*D104*D91*D106*D108^4</f>
        <v>-43.785828724041544</v>
      </c>
      <c r="E110" s="87" t="s">
        <v>19</v>
      </c>
      <c r="F110" s="26"/>
      <c r="G110" s="26" t="s">
        <v>212</v>
      </c>
      <c r="J110" s="26"/>
      <c r="K110" s="26"/>
      <c r="L110" s="26"/>
      <c r="M110" s="26"/>
      <c r="N110" s="26">
        <v>3</v>
      </c>
      <c r="O110" s="51" t="s">
        <v>92</v>
      </c>
      <c r="P110" s="26"/>
      <c r="Q110" s="26"/>
      <c r="R110" s="26"/>
      <c r="S110" s="26"/>
      <c r="T110" s="26"/>
      <c r="U110" s="26"/>
      <c r="V110" s="126"/>
    </row>
    <row r="111" spans="2:22" ht="14.25" thickBot="1">
      <c r="B111" s="117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27"/>
    </row>
    <row r="112" spans="7:9" ht="14.25" thickTop="1">
      <c r="G112" s="31"/>
      <c r="H112" s="31"/>
      <c r="I112" s="31"/>
    </row>
    <row r="113" spans="7:9" ht="14.25" thickBot="1">
      <c r="G113" s="31"/>
      <c r="H113" s="31"/>
      <c r="I113" s="31"/>
    </row>
    <row r="114" spans="2:22" ht="14.25" thickTop="1"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101" t="s">
        <v>362</v>
      </c>
    </row>
    <row r="115" spans="2:22" ht="14.25" thickBot="1">
      <c r="B115" s="34"/>
      <c r="C115" s="26"/>
      <c r="D115" s="26"/>
      <c r="E115" s="26"/>
      <c r="F115" s="26"/>
      <c r="J115" s="26"/>
      <c r="K115" s="26"/>
      <c r="L115" s="26"/>
      <c r="M115" s="26"/>
      <c r="N115" s="26" t="s">
        <v>0</v>
      </c>
      <c r="O115" s="26"/>
      <c r="P115" s="26"/>
      <c r="Q115" s="26"/>
      <c r="R115" s="26"/>
      <c r="S115" s="26"/>
      <c r="T115" s="26"/>
      <c r="U115" s="26"/>
      <c r="V115" s="102"/>
    </row>
    <row r="116" spans="2:22" ht="20.25" thickTop="1">
      <c r="B116" s="34"/>
      <c r="C116" s="26" t="s">
        <v>335</v>
      </c>
      <c r="D116" s="26"/>
      <c r="E116" s="26"/>
      <c r="F116" s="26"/>
      <c r="G116" s="27"/>
      <c r="H116" s="176" t="s">
        <v>337</v>
      </c>
      <c r="J116" s="26"/>
      <c r="K116" s="26"/>
      <c r="L116" s="26"/>
      <c r="M116" s="26"/>
      <c r="N116" s="209" t="s">
        <v>341</v>
      </c>
      <c r="O116" s="210" t="s">
        <v>331</v>
      </c>
      <c r="P116" s="33"/>
      <c r="Q116" s="33"/>
      <c r="R116" s="33"/>
      <c r="S116" s="55"/>
      <c r="T116" s="26"/>
      <c r="U116" s="26"/>
      <c r="V116" s="102"/>
    </row>
    <row r="117" spans="2:22" ht="15">
      <c r="B117" s="34"/>
      <c r="C117" s="26" t="s">
        <v>336</v>
      </c>
      <c r="D117" s="26"/>
      <c r="E117" s="26"/>
      <c r="F117" s="26"/>
      <c r="G117" s="27"/>
      <c r="H117" s="207" t="s">
        <v>365</v>
      </c>
      <c r="J117" s="26"/>
      <c r="K117" s="26"/>
      <c r="L117" s="26"/>
      <c r="M117" s="26"/>
      <c r="N117" s="56" t="s">
        <v>38</v>
      </c>
      <c r="O117" s="27">
        <f>L35</f>
        <v>0.25</v>
      </c>
      <c r="P117" s="26" t="s">
        <v>22</v>
      </c>
      <c r="Q117" s="26"/>
      <c r="R117" s="26"/>
      <c r="S117" s="58"/>
      <c r="T117" s="26"/>
      <c r="U117" s="26"/>
      <c r="V117" s="102"/>
    </row>
    <row r="118" spans="2:22" ht="19.5">
      <c r="B118" s="34"/>
      <c r="C118" s="26" t="s">
        <v>370</v>
      </c>
      <c r="D118" s="26"/>
      <c r="E118" s="26"/>
      <c r="F118" s="26"/>
      <c r="G118" s="27"/>
      <c r="H118" s="67" t="s">
        <v>338</v>
      </c>
      <c r="J118" s="26"/>
      <c r="K118" s="26"/>
      <c r="L118" s="208"/>
      <c r="M118" s="26"/>
      <c r="N118" s="56" t="s">
        <v>325</v>
      </c>
      <c r="O118" s="27">
        <f>D70</f>
        <v>40</v>
      </c>
      <c r="P118" s="26" t="s">
        <v>2</v>
      </c>
      <c r="Q118" s="26"/>
      <c r="R118" s="26"/>
      <c r="S118" s="58"/>
      <c r="T118" s="26"/>
      <c r="U118" s="26"/>
      <c r="V118" s="102"/>
    </row>
    <row r="119" spans="2:22" ht="15.75">
      <c r="B119" s="34"/>
      <c r="F119" s="26"/>
      <c r="G119" s="42"/>
      <c r="J119" s="26"/>
      <c r="K119" s="26"/>
      <c r="L119" s="26"/>
      <c r="M119" s="26"/>
      <c r="N119" s="56" t="s">
        <v>342</v>
      </c>
      <c r="O119" s="27">
        <f>D39</f>
        <v>2</v>
      </c>
      <c r="P119" s="26" t="s">
        <v>2</v>
      </c>
      <c r="Q119" s="26"/>
      <c r="R119" s="26"/>
      <c r="S119" s="58"/>
      <c r="T119" s="26"/>
      <c r="U119" s="26"/>
      <c r="V119" s="102"/>
    </row>
    <row r="120" spans="2:22" ht="18.75">
      <c r="B120" s="34"/>
      <c r="D120" s="26"/>
      <c r="E120" s="26"/>
      <c r="F120" s="26"/>
      <c r="G120" s="27"/>
      <c r="H120" s="26" t="s">
        <v>366</v>
      </c>
      <c r="J120" s="26"/>
      <c r="K120" s="26"/>
      <c r="L120" s="26"/>
      <c r="M120" s="26"/>
      <c r="N120" s="56" t="s">
        <v>343</v>
      </c>
      <c r="O120" s="27">
        <f>D79</f>
        <v>0.0375</v>
      </c>
      <c r="P120" s="26" t="s">
        <v>1</v>
      </c>
      <c r="Q120" s="26"/>
      <c r="R120" s="26"/>
      <c r="S120" s="58"/>
      <c r="T120" s="26"/>
      <c r="U120" s="26"/>
      <c r="V120" s="102"/>
    </row>
    <row r="121" spans="2:22" ht="18.75">
      <c r="B121" s="34"/>
      <c r="D121" s="26"/>
      <c r="E121" s="26"/>
      <c r="F121" s="26"/>
      <c r="G121" s="27"/>
      <c r="H121" s="26" t="s">
        <v>333</v>
      </c>
      <c r="J121" s="26"/>
      <c r="K121" s="26"/>
      <c r="L121" s="26"/>
      <c r="M121" s="26"/>
      <c r="N121" s="56" t="s">
        <v>344</v>
      </c>
      <c r="O121" s="104">
        <f>D80</f>
        <v>0.0055147058823529415</v>
      </c>
      <c r="P121" s="26" t="s">
        <v>3</v>
      </c>
      <c r="Q121" s="26"/>
      <c r="R121" s="26"/>
      <c r="S121" s="58"/>
      <c r="T121" s="26"/>
      <c r="U121" s="26"/>
      <c r="V121" s="102"/>
    </row>
    <row r="122" spans="2:22" ht="18.75">
      <c r="B122" s="34"/>
      <c r="D122" s="26"/>
      <c r="E122" s="26"/>
      <c r="F122" s="26"/>
      <c r="H122" s="26" t="s">
        <v>334</v>
      </c>
      <c r="J122" s="26"/>
      <c r="K122" s="26"/>
      <c r="L122" s="26"/>
      <c r="M122" s="26"/>
      <c r="N122" s="56" t="s">
        <v>345</v>
      </c>
      <c r="O122" s="27">
        <f>D83</f>
        <v>0.025</v>
      </c>
      <c r="P122" s="26" t="s">
        <v>1</v>
      </c>
      <c r="Q122" s="26"/>
      <c r="R122" s="26"/>
      <c r="S122" s="58"/>
      <c r="T122" s="26"/>
      <c r="U122" s="26"/>
      <c r="V122" s="102"/>
    </row>
    <row r="123" spans="2:22" ht="18.75">
      <c r="B123" s="34"/>
      <c r="D123" s="26"/>
      <c r="E123" s="26"/>
      <c r="F123" s="26"/>
      <c r="H123" s="26" t="s">
        <v>339</v>
      </c>
      <c r="J123" s="26"/>
      <c r="K123" s="26"/>
      <c r="L123" s="26"/>
      <c r="M123" s="26"/>
      <c r="N123" s="56" t="s">
        <v>203</v>
      </c>
      <c r="O123" s="27">
        <f>D84</f>
        <v>2.25</v>
      </c>
      <c r="P123" s="26" t="s">
        <v>3</v>
      </c>
      <c r="Q123" s="26"/>
      <c r="R123" s="26"/>
      <c r="S123" s="58"/>
      <c r="T123" s="26"/>
      <c r="U123" s="26"/>
      <c r="V123" s="102"/>
    </row>
    <row r="124" spans="2:22" ht="18.75">
      <c r="B124" s="34"/>
      <c r="D124" s="26"/>
      <c r="E124" s="26"/>
      <c r="F124" s="26"/>
      <c r="H124" s="26" t="s">
        <v>332</v>
      </c>
      <c r="J124" s="26"/>
      <c r="K124" s="26"/>
      <c r="L124" s="26"/>
      <c r="M124" s="26"/>
      <c r="N124" s="56" t="s">
        <v>346</v>
      </c>
      <c r="O124" s="66">
        <f>D76</f>
        <v>18.022523210940783</v>
      </c>
      <c r="P124" s="26" t="s">
        <v>21</v>
      </c>
      <c r="Q124" s="26"/>
      <c r="R124" s="26"/>
      <c r="S124" s="58"/>
      <c r="T124" s="26"/>
      <c r="U124" s="26"/>
      <c r="V124" s="102"/>
    </row>
    <row r="125" spans="2:22" ht="18.75">
      <c r="B125" s="34"/>
      <c r="D125" s="26"/>
      <c r="E125" s="26"/>
      <c r="F125" s="26"/>
      <c r="H125" s="26" t="s">
        <v>340</v>
      </c>
      <c r="J125" s="26"/>
      <c r="K125" s="26"/>
      <c r="L125" s="26"/>
      <c r="M125" s="26"/>
      <c r="N125" s="56" t="s">
        <v>347</v>
      </c>
      <c r="O125" s="47">
        <f>T51</f>
        <v>2.287597992972983</v>
      </c>
      <c r="P125" s="26" t="s">
        <v>21</v>
      </c>
      <c r="Q125" s="26"/>
      <c r="R125" s="26"/>
      <c r="S125" s="58"/>
      <c r="T125" s="26"/>
      <c r="U125" s="26"/>
      <c r="V125" s="102"/>
    </row>
    <row r="126" spans="2:22" ht="19.5" thickBot="1">
      <c r="B126" s="34"/>
      <c r="D126" s="26"/>
      <c r="E126" s="26"/>
      <c r="F126" s="26"/>
      <c r="H126" s="26" t="s">
        <v>348</v>
      </c>
      <c r="J126" s="26"/>
      <c r="K126" s="26"/>
      <c r="L126" s="26"/>
      <c r="M126" s="26"/>
      <c r="N126" s="211" t="s">
        <v>341</v>
      </c>
      <c r="O126" s="212">
        <f>O117*(O118-O119)*(1/O124+O120/O121+O122/O123/+1/O125)^-1</f>
        <v>1.3847703642687883</v>
      </c>
      <c r="P126" s="36" t="s">
        <v>353</v>
      </c>
      <c r="Q126" s="36"/>
      <c r="R126" s="36"/>
      <c r="S126" s="64"/>
      <c r="T126" s="26"/>
      <c r="U126" s="26"/>
      <c r="V126" s="102"/>
    </row>
    <row r="127" spans="2:22" ht="16.5" thickBot="1" thickTop="1">
      <c r="B127" s="34"/>
      <c r="D127" s="26"/>
      <c r="E127" s="26"/>
      <c r="F127" s="26"/>
      <c r="H127" s="26" t="s">
        <v>349</v>
      </c>
      <c r="J127" s="26"/>
      <c r="K127" s="26"/>
      <c r="L127" s="26"/>
      <c r="M127" s="26"/>
      <c r="N127" s="27"/>
      <c r="O127" s="206"/>
      <c r="Q127" s="26"/>
      <c r="R127" s="26"/>
      <c r="S127" s="26"/>
      <c r="T127" s="26"/>
      <c r="U127" s="26"/>
      <c r="V127" s="102"/>
    </row>
    <row r="128" spans="2:22" ht="15" thickTop="1">
      <c r="B128" s="34"/>
      <c r="D128" s="26"/>
      <c r="E128" s="26"/>
      <c r="F128" s="26"/>
      <c r="J128" s="26"/>
      <c r="K128" s="26"/>
      <c r="L128" s="26"/>
      <c r="M128" s="26"/>
      <c r="N128" s="32" t="s">
        <v>351</v>
      </c>
      <c r="O128" s="33"/>
      <c r="P128" s="33"/>
      <c r="Q128" s="33"/>
      <c r="R128" s="33"/>
      <c r="S128" s="55"/>
      <c r="T128" s="26"/>
      <c r="U128" s="26"/>
      <c r="V128" s="102"/>
    </row>
    <row r="129" spans="2:22" ht="14.25">
      <c r="B129" s="34"/>
      <c r="D129" s="26"/>
      <c r="E129" s="26"/>
      <c r="F129" s="26"/>
      <c r="J129" s="26"/>
      <c r="K129" s="26"/>
      <c r="L129" s="26"/>
      <c r="M129" s="26"/>
      <c r="N129" s="34" t="s">
        <v>352</v>
      </c>
      <c r="O129" s="26"/>
      <c r="P129" s="26"/>
      <c r="Q129" s="26"/>
      <c r="R129" s="26"/>
      <c r="S129" s="58"/>
      <c r="T129" s="26"/>
      <c r="U129" s="26"/>
      <c r="V129" s="102"/>
    </row>
    <row r="130" spans="2:22" ht="20.25" thickBot="1">
      <c r="B130" s="34"/>
      <c r="D130" s="26"/>
      <c r="E130" s="26"/>
      <c r="F130" s="26"/>
      <c r="J130" s="26"/>
      <c r="K130" s="26"/>
      <c r="L130" s="26"/>
      <c r="M130" s="26"/>
      <c r="N130" s="211" t="s">
        <v>186</v>
      </c>
      <c r="O130" s="213">
        <f>H105</f>
        <v>1.7670016173313023</v>
      </c>
      <c r="P130" s="36" t="s">
        <v>354</v>
      </c>
      <c r="Q130" s="36"/>
      <c r="R130" s="36"/>
      <c r="S130" s="64"/>
      <c r="T130" s="26"/>
      <c r="U130" s="26"/>
      <c r="V130" s="102"/>
    </row>
    <row r="131" spans="2:22" ht="15" thickTop="1">
      <c r="B131" s="34"/>
      <c r="D131" s="26"/>
      <c r="E131" s="26"/>
      <c r="F131" s="26"/>
      <c r="J131" s="26"/>
      <c r="K131" s="26"/>
      <c r="L131" s="26"/>
      <c r="M131" s="26" t="s">
        <v>35</v>
      </c>
      <c r="T131" s="26"/>
      <c r="U131" s="26"/>
      <c r="V131" s="102"/>
    </row>
    <row r="132" spans="2:22" ht="14.25">
      <c r="B132" s="34"/>
      <c r="C132" s="26"/>
      <c r="D132" s="26"/>
      <c r="E132" s="26"/>
      <c r="F132" s="26"/>
      <c r="J132" s="26"/>
      <c r="K132" s="26"/>
      <c r="L132" s="26"/>
      <c r="M132" s="26"/>
      <c r="N132" s="31" t="s">
        <v>355</v>
      </c>
      <c r="T132" s="26"/>
      <c r="U132" s="26"/>
      <c r="V132" s="102"/>
    </row>
    <row r="133" spans="2:22" ht="15">
      <c r="B133" s="34"/>
      <c r="C133" s="26"/>
      <c r="D133" s="26"/>
      <c r="E133" s="26"/>
      <c r="F133" s="26"/>
      <c r="J133" s="26"/>
      <c r="K133" s="26"/>
      <c r="L133" s="26"/>
      <c r="M133" s="26"/>
      <c r="N133" s="27" t="s">
        <v>356</v>
      </c>
      <c r="O133" s="47">
        <f>O130</f>
        <v>1.7670016173313023</v>
      </c>
      <c r="P133" s="47">
        <f>O126</f>
        <v>1.3847703642687883</v>
      </c>
      <c r="Q133" s="31" t="s">
        <v>19</v>
      </c>
      <c r="R133" s="26"/>
      <c r="T133" s="26"/>
      <c r="U133" s="26"/>
      <c r="V133" s="102"/>
    </row>
    <row r="134" spans="2:22" ht="15">
      <c r="B134" s="34"/>
      <c r="C134" s="26"/>
      <c r="D134" s="26"/>
      <c r="E134" s="26"/>
      <c r="F134" s="26"/>
      <c r="J134" s="26"/>
      <c r="K134" s="26"/>
      <c r="L134" s="26"/>
      <c r="M134" s="26"/>
      <c r="N134" s="27" t="s">
        <v>356</v>
      </c>
      <c r="O134" s="47">
        <f>O133-P133</f>
        <v>0.38223125306251404</v>
      </c>
      <c r="P134" s="26" t="s">
        <v>19</v>
      </c>
      <c r="Q134" s="26"/>
      <c r="R134" s="26"/>
      <c r="S134" s="26"/>
      <c r="T134" s="26"/>
      <c r="U134" s="26"/>
      <c r="V134" s="102"/>
    </row>
    <row r="135" spans="2:22" ht="15">
      <c r="B135" s="34"/>
      <c r="C135" s="26"/>
      <c r="D135" s="26"/>
      <c r="E135" s="26"/>
      <c r="F135" s="26"/>
      <c r="H135" s="26" t="s">
        <v>7</v>
      </c>
      <c r="J135" s="26"/>
      <c r="K135" s="26"/>
      <c r="L135" s="26"/>
      <c r="M135" s="26"/>
      <c r="N135" s="27" t="s">
        <v>357</v>
      </c>
      <c r="O135" s="66">
        <f>O134/O130*100</f>
        <v>21.631630062670617</v>
      </c>
      <c r="P135" s="26" t="s">
        <v>29</v>
      </c>
      <c r="Q135" s="26"/>
      <c r="R135" s="26"/>
      <c r="S135" s="26"/>
      <c r="T135" s="26"/>
      <c r="U135" s="26"/>
      <c r="V135" s="102"/>
    </row>
    <row r="136" spans="2:22" ht="13.5">
      <c r="B136" s="34"/>
      <c r="C136" s="26"/>
      <c r="D136" s="26"/>
      <c r="E136" s="26"/>
      <c r="F136" s="26"/>
      <c r="J136" s="26"/>
      <c r="K136" s="26"/>
      <c r="L136" s="26"/>
      <c r="M136" s="26"/>
      <c r="S136" s="26"/>
      <c r="T136" s="26"/>
      <c r="U136" s="26"/>
      <c r="V136" s="102"/>
    </row>
    <row r="137" spans="2:22" ht="13.5">
      <c r="B137" s="34"/>
      <c r="C137" s="26"/>
      <c r="D137" s="26"/>
      <c r="E137" s="26"/>
      <c r="F137" s="26"/>
      <c r="J137" s="26"/>
      <c r="K137" s="26"/>
      <c r="L137" s="26"/>
      <c r="S137" s="26"/>
      <c r="T137" s="26"/>
      <c r="U137" s="26"/>
      <c r="V137" s="102"/>
    </row>
    <row r="138" spans="2:22" ht="14.25" thickBot="1">
      <c r="B138" s="35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103"/>
    </row>
    <row r="139" ht="14.25" thickTop="1"/>
  </sheetData>
  <sheetProtection/>
  <printOptions/>
  <pageMargins left="0.7" right="0.7" top="0.75" bottom="0.75" header="0.3" footer="0.3"/>
  <pageSetup horizontalDpi="600" verticalDpi="600" orientation="portrait" r:id="rId11"/>
  <drawing r:id="rId10"/>
  <legacyDrawing r:id="rId9"/>
  <oleObjects>
    <oleObject progId="Equation.3" shapeId="22149818" r:id="rId1"/>
    <oleObject progId="Equation.3" shapeId="22149817" r:id="rId2"/>
    <oleObject progId="Equation.3" shapeId="22149816" r:id="rId3"/>
    <oleObject progId="Equation.3" shapeId="22149815" r:id="rId4"/>
    <oleObject progId="Equation.3" shapeId="22149814" r:id="rId5"/>
    <oleObject progId="Equation.3" shapeId="22149813" r:id="rId6"/>
    <oleObject progId="Equation.3" shapeId="22149812" r:id="rId7"/>
    <oleObject progId="Equation.3" shapeId="22149811" r:id="rId8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3:X9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4.7109375" style="23" customWidth="1"/>
    <col min="3" max="3" width="8.8515625" style="23" customWidth="1"/>
    <col min="4" max="4" width="9.140625" style="23" bestFit="1" customWidth="1"/>
    <col min="5" max="7" width="8.8515625" style="23" customWidth="1"/>
    <col min="8" max="8" width="10.57421875" style="23" bestFit="1" customWidth="1"/>
    <col min="9" max="10" width="8.8515625" style="23" customWidth="1"/>
    <col min="11" max="11" width="10.00390625" style="23" bestFit="1" customWidth="1"/>
    <col min="12" max="12" width="8.8515625" style="23" customWidth="1"/>
    <col min="13" max="13" width="10.57421875" style="23" bestFit="1" customWidth="1"/>
    <col min="14" max="16384" width="8.8515625" style="23" customWidth="1"/>
  </cols>
  <sheetData>
    <row r="2" ht="15" thickBot="1"/>
    <row r="3" spans="2:13" ht="18" thickTop="1">
      <c r="B3" s="167"/>
      <c r="C3" s="168"/>
      <c r="D3" s="168"/>
      <c r="E3" s="168"/>
      <c r="F3" s="168"/>
      <c r="G3" s="172"/>
      <c r="I3" s="167"/>
      <c r="J3" s="168"/>
      <c r="K3" s="172"/>
      <c r="M3" s="156" t="s">
        <v>294</v>
      </c>
    </row>
    <row r="4" spans="2:11" ht="15">
      <c r="B4" s="166"/>
      <c r="C4" s="162" t="s">
        <v>300</v>
      </c>
      <c r="D4" s="162"/>
      <c r="E4" s="162"/>
      <c r="F4" s="162"/>
      <c r="G4" s="173" t="s">
        <v>16</v>
      </c>
      <c r="I4" s="114" t="s">
        <v>330</v>
      </c>
      <c r="J4" s="162"/>
      <c r="K4" s="173"/>
    </row>
    <row r="5" spans="2:11" ht="15">
      <c r="B5" s="166"/>
      <c r="C5" s="161" t="s">
        <v>295</v>
      </c>
      <c r="D5" s="165">
        <v>75</v>
      </c>
      <c r="E5" s="162" t="s">
        <v>296</v>
      </c>
      <c r="F5" s="162"/>
      <c r="G5" s="173"/>
      <c r="I5" s="166"/>
      <c r="J5" s="26"/>
      <c r="K5" s="219"/>
    </row>
    <row r="6" spans="2:11" ht="18.75">
      <c r="B6" s="166"/>
      <c r="C6" s="161" t="s">
        <v>295</v>
      </c>
      <c r="D6" s="162">
        <f>D5/1000</f>
        <v>0.075</v>
      </c>
      <c r="E6" s="162" t="s">
        <v>1</v>
      </c>
      <c r="F6" s="162"/>
      <c r="G6" s="173"/>
      <c r="I6" s="218" t="s">
        <v>202</v>
      </c>
      <c r="J6" s="44">
        <f>25/1000</f>
        <v>0.025</v>
      </c>
      <c r="K6" s="219" t="s">
        <v>1</v>
      </c>
    </row>
    <row r="7" spans="2:11" ht="18.75">
      <c r="B7" s="166"/>
      <c r="C7" s="161" t="s">
        <v>297</v>
      </c>
      <c r="D7" s="165">
        <v>13.6</v>
      </c>
      <c r="E7" s="162" t="s">
        <v>298</v>
      </c>
      <c r="F7" s="162"/>
      <c r="G7" s="173"/>
      <c r="I7" s="218" t="s">
        <v>203</v>
      </c>
      <c r="J7" s="44">
        <v>2.25</v>
      </c>
      <c r="K7" s="219" t="s">
        <v>3</v>
      </c>
    </row>
    <row r="8" spans="2:11" ht="15">
      <c r="B8" s="166"/>
      <c r="C8" s="162"/>
      <c r="D8" s="162"/>
      <c r="E8" s="162"/>
      <c r="F8" s="162"/>
      <c r="G8" s="173"/>
      <c r="I8" s="166"/>
      <c r="J8" s="162"/>
      <c r="K8" s="173"/>
    </row>
    <row r="9" spans="2:11" ht="15">
      <c r="B9" s="166"/>
      <c r="C9" s="162"/>
      <c r="D9" s="162"/>
      <c r="E9" s="162"/>
      <c r="F9" s="162"/>
      <c r="G9" s="173"/>
      <c r="I9" s="166"/>
      <c r="J9" s="162"/>
      <c r="K9" s="173"/>
    </row>
    <row r="10" spans="2:11" ht="15">
      <c r="B10" s="166"/>
      <c r="C10" s="161" t="s">
        <v>158</v>
      </c>
      <c r="D10" s="162" t="s">
        <v>299</v>
      </c>
      <c r="E10" s="162"/>
      <c r="F10" s="162"/>
      <c r="G10" s="173"/>
      <c r="I10" s="166"/>
      <c r="J10" s="162"/>
      <c r="K10" s="173"/>
    </row>
    <row r="11" spans="2:11" ht="15">
      <c r="B11" s="166"/>
      <c r="C11" s="161" t="s">
        <v>295</v>
      </c>
      <c r="D11" s="161">
        <f>D6</f>
        <v>0.075</v>
      </c>
      <c r="E11" s="162" t="s">
        <v>1</v>
      </c>
      <c r="F11" s="162"/>
      <c r="G11" s="173"/>
      <c r="I11" s="166"/>
      <c r="J11" s="162"/>
      <c r="K11" s="173"/>
    </row>
    <row r="12" spans="2:11" ht="15">
      <c r="B12" s="166"/>
      <c r="C12" s="161" t="s">
        <v>297</v>
      </c>
      <c r="D12" s="161">
        <f>D7</f>
        <v>13.6</v>
      </c>
      <c r="E12" s="162" t="s">
        <v>298</v>
      </c>
      <c r="F12" s="162"/>
      <c r="G12" s="173"/>
      <c r="I12" s="166"/>
      <c r="J12" s="162"/>
      <c r="K12" s="173"/>
    </row>
    <row r="13" spans="2:11" ht="15.75" thickBot="1">
      <c r="B13" s="166"/>
      <c r="C13" s="162"/>
      <c r="D13" s="162"/>
      <c r="E13" s="162"/>
      <c r="F13" s="162"/>
      <c r="G13" s="173"/>
      <c r="I13" s="166"/>
      <c r="J13" s="162"/>
      <c r="K13" s="173"/>
    </row>
    <row r="14" spans="2:11" ht="16.5" thickBot="1" thickTop="1">
      <c r="B14" s="166"/>
      <c r="C14" s="164" t="s">
        <v>158</v>
      </c>
      <c r="D14" s="123">
        <f>D11/D12</f>
        <v>0.0055147058823529415</v>
      </c>
      <c r="E14" s="124" t="s">
        <v>3</v>
      </c>
      <c r="F14" s="162"/>
      <c r="G14" s="173"/>
      <c r="I14" s="166"/>
      <c r="J14" s="162"/>
      <c r="K14" s="173"/>
    </row>
    <row r="15" spans="2:11" ht="16.5" thickBot="1" thickTop="1">
      <c r="B15" s="169"/>
      <c r="C15" s="170"/>
      <c r="D15" s="171"/>
      <c r="E15" s="171"/>
      <c r="F15" s="171"/>
      <c r="G15" s="174"/>
      <c r="I15" s="169"/>
      <c r="J15" s="171"/>
      <c r="K15" s="174"/>
    </row>
    <row r="16" ht="15.75" thickTop="1"/>
    <row r="17" ht="15"/>
    <row r="18" ht="15"/>
    <row r="19" ht="15" thickBot="1">
      <c r="W19" s="31"/>
    </row>
    <row r="20" spans="2:23" ht="15" thickTop="1">
      <c r="B20" s="189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92"/>
      <c r="W20" s="31"/>
    </row>
    <row r="21" spans="2:23" ht="15">
      <c r="B21" s="188"/>
      <c r="C21" s="162" t="s">
        <v>306</v>
      </c>
      <c r="D21" s="162"/>
      <c r="E21" s="162"/>
      <c r="F21" s="162"/>
      <c r="G21" s="162" t="s">
        <v>310</v>
      </c>
      <c r="H21" s="162"/>
      <c r="I21" s="162"/>
      <c r="J21" s="176" t="s">
        <v>324</v>
      </c>
      <c r="K21" s="162"/>
      <c r="L21" s="162"/>
      <c r="M21" s="162" t="s">
        <v>322</v>
      </c>
      <c r="N21" s="162"/>
      <c r="O21" s="162"/>
      <c r="P21" s="162"/>
      <c r="Q21" s="162"/>
      <c r="R21" s="193"/>
      <c r="W21" s="31"/>
    </row>
    <row r="22" spans="2:18" ht="18">
      <c r="B22" s="188"/>
      <c r="C22" s="161" t="s">
        <v>315</v>
      </c>
      <c r="D22" s="196">
        <f>'Heat flow required'!D68</f>
        <v>8</v>
      </c>
      <c r="E22" s="162" t="s">
        <v>307</v>
      </c>
      <c r="F22" s="162"/>
      <c r="G22" s="161" t="s">
        <v>317</v>
      </c>
      <c r="H22" s="162" t="s">
        <v>311</v>
      </c>
      <c r="I22" s="162"/>
      <c r="J22" s="162" t="s">
        <v>323</v>
      </c>
      <c r="K22" s="162"/>
      <c r="L22" s="162"/>
      <c r="M22" s="162"/>
      <c r="N22" s="162"/>
      <c r="O22" s="162"/>
      <c r="P22" s="162"/>
      <c r="Q22" s="162"/>
      <c r="R22" s="193"/>
    </row>
    <row r="23" spans="2:18" ht="15">
      <c r="B23" s="188"/>
      <c r="C23" s="162" t="s">
        <v>309</v>
      </c>
      <c r="D23" s="162"/>
      <c r="E23" s="162"/>
      <c r="F23" s="162"/>
      <c r="G23" s="161" t="s">
        <v>315</v>
      </c>
      <c r="H23" s="161">
        <f>D22</f>
        <v>8</v>
      </c>
      <c r="I23" s="162" t="s">
        <v>307</v>
      </c>
      <c r="J23" s="162"/>
      <c r="K23" s="162"/>
      <c r="L23" s="162"/>
      <c r="M23" s="162"/>
      <c r="N23" s="162"/>
      <c r="O23" s="162"/>
      <c r="P23" s="162"/>
      <c r="Q23" s="162"/>
      <c r="R23" s="193"/>
    </row>
    <row r="24" spans="2:18" ht="18.75">
      <c r="B24" s="188"/>
      <c r="C24" s="175" t="s">
        <v>325</v>
      </c>
      <c r="D24" s="196">
        <f>'Heat flow required'!D70</f>
        <v>40</v>
      </c>
      <c r="E24" s="162" t="s">
        <v>2</v>
      </c>
      <c r="F24" s="162"/>
      <c r="G24" s="161" t="s">
        <v>313</v>
      </c>
      <c r="H24" s="161">
        <f>D26</f>
        <v>10</v>
      </c>
      <c r="I24" s="162" t="s">
        <v>1</v>
      </c>
      <c r="J24" s="162"/>
      <c r="K24" s="162"/>
      <c r="L24" s="162"/>
      <c r="M24" s="162"/>
      <c r="N24" s="162"/>
      <c r="O24" s="162"/>
      <c r="P24" s="162"/>
      <c r="Q24" s="162"/>
      <c r="R24" s="193"/>
    </row>
    <row r="25" spans="2:18" ht="15">
      <c r="B25" s="188"/>
      <c r="C25" s="162" t="s">
        <v>312</v>
      </c>
      <c r="D25" s="162"/>
      <c r="E25" s="162"/>
      <c r="F25" s="162"/>
      <c r="G25" s="27" t="s">
        <v>138</v>
      </c>
      <c r="H25" s="197">
        <f>D34</f>
        <v>1.707229603198357E-05</v>
      </c>
      <c r="I25" s="38" t="s">
        <v>73</v>
      </c>
      <c r="J25" s="162"/>
      <c r="K25" s="162"/>
      <c r="L25" s="162"/>
      <c r="M25" s="162"/>
      <c r="N25" s="162"/>
      <c r="O25" s="162"/>
      <c r="P25" s="162"/>
      <c r="Q25" s="162"/>
      <c r="R25" s="193"/>
    </row>
    <row r="26" spans="2:18" ht="19.5">
      <c r="B26" s="188"/>
      <c r="C26" s="161" t="s">
        <v>313</v>
      </c>
      <c r="D26" s="196">
        <f>'Heat flow required'!D72</f>
        <v>10</v>
      </c>
      <c r="E26" s="162" t="s">
        <v>314</v>
      </c>
      <c r="F26" s="162"/>
      <c r="G26" s="161" t="s">
        <v>317</v>
      </c>
      <c r="H26" s="198">
        <f>H23*H24/H25</f>
        <v>4685954.358460424</v>
      </c>
      <c r="I26" s="162" t="s">
        <v>4</v>
      </c>
      <c r="J26" s="162"/>
      <c r="K26" s="162"/>
      <c r="L26" s="162"/>
      <c r="M26" s="162"/>
      <c r="N26" s="162"/>
      <c r="O26" s="162"/>
      <c r="P26" s="162"/>
      <c r="Q26" s="162"/>
      <c r="R26" s="193"/>
    </row>
    <row r="27" spans="2:18" ht="15">
      <c r="B27" s="188"/>
      <c r="F27" s="162"/>
      <c r="G27" s="162"/>
      <c r="H27" s="162"/>
      <c r="I27" s="162"/>
      <c r="J27" s="162" t="s">
        <v>157</v>
      </c>
      <c r="K27" s="162"/>
      <c r="L27" s="162"/>
      <c r="M27" s="162"/>
      <c r="N27" s="162"/>
      <c r="O27" s="162"/>
      <c r="P27" s="162"/>
      <c r="Q27" s="162"/>
      <c r="R27" s="193"/>
    </row>
    <row r="28" spans="2:18" ht="18.75">
      <c r="B28" s="188"/>
      <c r="C28" s="23" t="s">
        <v>327</v>
      </c>
      <c r="F28" s="162"/>
      <c r="G28" s="184" t="s">
        <v>0</v>
      </c>
      <c r="H28" s="162"/>
      <c r="I28" s="162"/>
      <c r="J28" s="161" t="s">
        <v>75</v>
      </c>
      <c r="K28" s="162" t="s">
        <v>318</v>
      </c>
      <c r="L28" s="162"/>
      <c r="M28" s="162"/>
      <c r="N28" s="162"/>
      <c r="O28" s="162"/>
      <c r="P28" s="162"/>
      <c r="Q28" s="162"/>
      <c r="R28" s="193"/>
    </row>
    <row r="29" spans="2:18" ht="18">
      <c r="B29" s="188"/>
      <c r="C29" s="26" t="s">
        <v>159</v>
      </c>
      <c r="D29" s="26"/>
      <c r="E29" s="26"/>
      <c r="F29" s="162"/>
      <c r="G29" s="161"/>
      <c r="H29" s="162"/>
      <c r="I29" s="162"/>
      <c r="J29" s="161" t="s">
        <v>75</v>
      </c>
      <c r="K29" s="162" t="s">
        <v>319</v>
      </c>
      <c r="L29" s="162"/>
      <c r="M29" s="162"/>
      <c r="N29" s="162"/>
      <c r="O29" s="162"/>
      <c r="P29" s="162"/>
      <c r="Q29" s="162"/>
      <c r="R29" s="193"/>
    </row>
    <row r="30" spans="2:18" ht="18">
      <c r="B30" s="188"/>
      <c r="C30" s="27" t="s">
        <v>158</v>
      </c>
      <c r="D30" s="15" t="s">
        <v>83</v>
      </c>
      <c r="E30" s="26"/>
      <c r="F30" s="162"/>
      <c r="G30" s="161"/>
      <c r="H30" s="162"/>
      <c r="I30" s="162" t="s">
        <v>35</v>
      </c>
      <c r="J30" s="161" t="s">
        <v>316</v>
      </c>
      <c r="K30" s="184">
        <f>0.1*1000000</f>
        <v>100000</v>
      </c>
      <c r="L30" s="162" t="s">
        <v>4</v>
      </c>
      <c r="M30" s="162" t="s">
        <v>364</v>
      </c>
      <c r="N30" s="180"/>
      <c r="O30" s="181"/>
      <c r="P30" s="180"/>
      <c r="Q30" s="162"/>
      <c r="R30" s="193"/>
    </row>
    <row r="31" spans="2:18" ht="15">
      <c r="B31" s="188"/>
      <c r="C31" s="27" t="s">
        <v>158</v>
      </c>
      <c r="D31" s="50">
        <f>AirConductivity_t(D24)</f>
        <v>0.027300000190734863</v>
      </c>
      <c r="E31" s="26" t="s">
        <v>3</v>
      </c>
      <c r="F31" s="162"/>
      <c r="G31" s="161"/>
      <c r="H31" s="162"/>
      <c r="I31" s="162"/>
      <c r="J31" s="161" t="s">
        <v>81</v>
      </c>
      <c r="K31" s="161">
        <f>D37</f>
        <v>0.7049999833106995</v>
      </c>
      <c r="L31" s="162" t="s">
        <v>4</v>
      </c>
      <c r="M31" s="162"/>
      <c r="N31" s="180"/>
      <c r="O31" s="185"/>
      <c r="P31" s="180"/>
      <c r="Q31" s="162"/>
      <c r="R31" s="193"/>
    </row>
    <row r="32" spans="2:18" ht="18">
      <c r="B32" s="188"/>
      <c r="C32" s="38" t="s">
        <v>72</v>
      </c>
      <c r="D32" s="26"/>
      <c r="E32" s="26"/>
      <c r="F32" s="162"/>
      <c r="G32" s="162"/>
      <c r="H32" s="162"/>
      <c r="I32" s="162"/>
      <c r="J32" s="161" t="s">
        <v>317</v>
      </c>
      <c r="K32" s="186">
        <f>H26</f>
        <v>4685954.358460424</v>
      </c>
      <c r="L32" s="162" t="s">
        <v>4</v>
      </c>
      <c r="M32" s="162"/>
      <c r="N32" s="180"/>
      <c r="O32" s="187"/>
      <c r="P32" s="180"/>
      <c r="Q32" s="162"/>
      <c r="R32" s="193"/>
    </row>
    <row r="33" spans="2:18" ht="15">
      <c r="B33" s="188"/>
      <c r="C33" s="27" t="s">
        <v>138</v>
      </c>
      <c r="D33" s="15" t="s">
        <v>80</v>
      </c>
      <c r="E33" s="26"/>
      <c r="F33" s="162"/>
      <c r="G33" s="162"/>
      <c r="H33" s="162"/>
      <c r="I33" s="162"/>
      <c r="J33" s="161" t="s">
        <v>75</v>
      </c>
      <c r="K33" s="199">
        <f>0.664*K30^(1/2)*K31^(1/3)+0.036*K32^0.8*K31^0.43*(1-(K30/K32)^0.8)</f>
        <v>6601.6568077011625</v>
      </c>
      <c r="L33" s="162" t="s">
        <v>4</v>
      </c>
      <c r="M33" s="162"/>
      <c r="N33" s="180"/>
      <c r="O33" s="181"/>
      <c r="P33" s="162"/>
      <c r="Q33" s="162"/>
      <c r="R33" s="193"/>
    </row>
    <row r="34" spans="2:18" ht="15">
      <c r="B34" s="188"/>
      <c r="C34" s="27" t="s">
        <v>138</v>
      </c>
      <c r="D34" s="40">
        <f>AirKinematicViscosity_t(D24)</f>
        <v>1.707229603198357E-05</v>
      </c>
      <c r="E34" s="38" t="s">
        <v>73</v>
      </c>
      <c r="F34" s="162"/>
      <c r="G34" s="162"/>
      <c r="H34" s="162"/>
      <c r="I34" s="162"/>
      <c r="J34" s="176" t="s">
        <v>328</v>
      </c>
      <c r="K34" s="162"/>
      <c r="L34" s="162"/>
      <c r="M34" s="162"/>
      <c r="N34" s="162"/>
      <c r="O34" s="162"/>
      <c r="P34" s="162"/>
      <c r="Q34" s="162"/>
      <c r="R34" s="193"/>
    </row>
    <row r="35" spans="2:18" ht="15">
      <c r="B35" s="188"/>
      <c r="C35" s="26" t="s">
        <v>156</v>
      </c>
      <c r="D35" s="26"/>
      <c r="E35" s="26"/>
      <c r="F35" s="162"/>
      <c r="G35" s="162"/>
      <c r="H35" s="162"/>
      <c r="I35" s="162"/>
      <c r="J35" s="161" t="s">
        <v>82</v>
      </c>
      <c r="K35" s="162" t="s">
        <v>320</v>
      </c>
      <c r="L35" s="162"/>
      <c r="M35" s="162"/>
      <c r="N35" s="162"/>
      <c r="O35" s="162"/>
      <c r="P35" s="162"/>
      <c r="Q35" s="162"/>
      <c r="R35" s="193"/>
    </row>
    <row r="36" spans="2:18" ht="15">
      <c r="B36" s="188"/>
      <c r="C36" s="27" t="s">
        <v>81</v>
      </c>
      <c r="D36" s="15" t="s">
        <v>79</v>
      </c>
      <c r="E36" s="26"/>
      <c r="F36" s="162"/>
      <c r="G36" s="162"/>
      <c r="H36" s="162"/>
      <c r="I36" s="162"/>
      <c r="J36" s="161" t="s">
        <v>75</v>
      </c>
      <c r="K36" s="178">
        <f>K33</f>
        <v>6601.6568077011625</v>
      </c>
      <c r="L36" s="162" t="s">
        <v>4</v>
      </c>
      <c r="M36" s="162"/>
      <c r="N36" s="178"/>
      <c r="O36" s="162"/>
      <c r="P36" s="162"/>
      <c r="Q36" s="162"/>
      <c r="R36" s="193"/>
    </row>
    <row r="37" spans="2:18" ht="15">
      <c r="B37" s="188"/>
      <c r="C37" s="27" t="s">
        <v>81</v>
      </c>
      <c r="D37" s="50">
        <f>AirPrandtl_t(D24)</f>
        <v>0.7049999833106995</v>
      </c>
      <c r="E37" s="26" t="s">
        <v>5</v>
      </c>
      <c r="F37" s="162"/>
      <c r="G37" s="162"/>
      <c r="H37" s="162"/>
      <c r="I37" s="162"/>
      <c r="J37" s="161" t="s">
        <v>158</v>
      </c>
      <c r="K37" s="161">
        <f>D31</f>
        <v>0.027300000190734863</v>
      </c>
      <c r="L37" s="26" t="s">
        <v>3</v>
      </c>
      <c r="M37" s="162"/>
      <c r="N37" s="176"/>
      <c r="O37" s="162"/>
      <c r="P37" s="162"/>
      <c r="Q37" s="162"/>
      <c r="R37" s="193"/>
    </row>
    <row r="38" spans="2:18" ht="15">
      <c r="B38" s="188"/>
      <c r="F38" s="162"/>
      <c r="G38" s="162"/>
      <c r="H38" s="162"/>
      <c r="I38" s="162"/>
      <c r="J38" s="161" t="s">
        <v>313</v>
      </c>
      <c r="K38" s="177">
        <f>D26</f>
        <v>10</v>
      </c>
      <c r="L38" s="162" t="s">
        <v>1</v>
      </c>
      <c r="M38" s="182"/>
      <c r="N38" s="177"/>
      <c r="O38" s="183"/>
      <c r="P38" s="162"/>
      <c r="Q38" s="162"/>
      <c r="R38" s="193"/>
    </row>
    <row r="39" spans="2:18" ht="15">
      <c r="B39" s="188"/>
      <c r="C39" s="162"/>
      <c r="D39" s="162"/>
      <c r="E39" s="162"/>
      <c r="F39" s="162"/>
      <c r="G39" s="162"/>
      <c r="H39" s="162"/>
      <c r="I39" s="162"/>
      <c r="J39" s="161" t="s">
        <v>82</v>
      </c>
      <c r="K39" s="179">
        <f>K36*K37/K38</f>
        <v>18.022523210940783</v>
      </c>
      <c r="L39" s="162" t="s">
        <v>160</v>
      </c>
      <c r="M39" s="162"/>
      <c r="N39" s="162"/>
      <c r="O39" s="162"/>
      <c r="P39" s="162"/>
      <c r="Q39" s="162"/>
      <c r="R39" s="193"/>
    </row>
    <row r="40" spans="2:18" ht="15" thickBot="1">
      <c r="B40" s="190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4"/>
    </row>
    <row r="41" ht="15" thickTop="1"/>
    <row r="54" ht="15">
      <c r="J54" s="23" t="s">
        <v>274</v>
      </c>
    </row>
    <row r="56" ht="15">
      <c r="J56" s="23" t="s">
        <v>270</v>
      </c>
    </row>
    <row r="57" ht="15">
      <c r="J57" s="23" t="s">
        <v>271</v>
      </c>
    </row>
    <row r="58" ht="15">
      <c r="J58" s="157" t="s">
        <v>272</v>
      </c>
    </row>
    <row r="59" ht="15">
      <c r="J59" s="155" t="s">
        <v>273</v>
      </c>
    </row>
    <row r="60" spans="10:24" ht="15">
      <c r="J60" s="155"/>
      <c r="V60" s="160" t="s">
        <v>295</v>
      </c>
      <c r="W60" s="160">
        <v>75</v>
      </c>
      <c r="X60" s="23" t="s">
        <v>296</v>
      </c>
    </row>
    <row r="61" spans="10:24" ht="15">
      <c r="J61" s="155" t="s">
        <v>266</v>
      </c>
      <c r="V61" s="160" t="s">
        <v>295</v>
      </c>
      <c r="W61" s="23">
        <f>W60/1000</f>
        <v>0.075</v>
      </c>
      <c r="X61" s="23" t="s">
        <v>1</v>
      </c>
    </row>
    <row r="62" spans="10:24" ht="15">
      <c r="J62" s="155" t="s">
        <v>267</v>
      </c>
      <c r="V62" s="160" t="s">
        <v>297</v>
      </c>
      <c r="W62" s="160">
        <v>13.6</v>
      </c>
      <c r="X62" s="23" t="s">
        <v>298</v>
      </c>
    </row>
    <row r="63" spans="10:23" ht="15">
      <c r="J63" s="155" t="s">
        <v>268</v>
      </c>
      <c r="V63" s="160"/>
      <c r="W63" s="160"/>
    </row>
    <row r="64" spans="10:23" ht="15">
      <c r="J64" s="155" t="s">
        <v>269</v>
      </c>
      <c r="V64" s="160"/>
      <c r="W64" s="160"/>
    </row>
    <row r="65" spans="22:23" ht="15">
      <c r="V65" s="160"/>
      <c r="W65" s="160"/>
    </row>
    <row r="66" spans="10:23" ht="22.5">
      <c r="J66" s="158" t="s">
        <v>275</v>
      </c>
      <c r="V66" s="160"/>
      <c r="W66" s="160"/>
    </row>
    <row r="67" spans="10:23" ht="15">
      <c r="J67"/>
      <c r="V67" s="160"/>
      <c r="W67" s="160"/>
    </row>
    <row r="68" ht="15">
      <c r="J68" t="s">
        <v>276</v>
      </c>
    </row>
    <row r="69" ht="15">
      <c r="J69" s="154"/>
    </row>
    <row r="70" ht="15">
      <c r="J70" s="154" t="s">
        <v>277</v>
      </c>
    </row>
    <row r="71" ht="15">
      <c r="J71" s="154"/>
    </row>
    <row r="72" ht="15">
      <c r="J72"/>
    </row>
    <row r="73" ht="15">
      <c r="J73" t="s">
        <v>278</v>
      </c>
    </row>
    <row r="74" ht="15">
      <c r="J74" s="154"/>
    </row>
    <row r="75" spans="10:21" ht="15">
      <c r="J75" s="154" t="s">
        <v>279</v>
      </c>
      <c r="U75" s="23" t="s">
        <v>0</v>
      </c>
    </row>
    <row r="76" ht="15">
      <c r="J76" s="154" t="s">
        <v>280</v>
      </c>
    </row>
    <row r="77" ht="15">
      <c r="J77" s="154" t="s">
        <v>281</v>
      </c>
    </row>
    <row r="78" ht="15">
      <c r="J78" s="154" t="s">
        <v>282</v>
      </c>
    </row>
    <row r="79" ht="15">
      <c r="J79" s="154" t="s">
        <v>283</v>
      </c>
    </row>
    <row r="80" ht="15">
      <c r="J80" s="159" t="s">
        <v>284</v>
      </c>
    </row>
    <row r="81" ht="15">
      <c r="J81"/>
    </row>
    <row r="82" ht="15">
      <c r="E82" t="s">
        <v>285</v>
      </c>
    </row>
    <row r="83" ht="15">
      <c r="E83" s="154"/>
    </row>
    <row r="84" ht="15">
      <c r="E84" s="154" t="s">
        <v>286</v>
      </c>
    </row>
    <row r="85" ht="15">
      <c r="E85" s="154"/>
    </row>
    <row r="86" ht="15">
      <c r="E86"/>
    </row>
    <row r="87" ht="15">
      <c r="E87" t="s">
        <v>278</v>
      </c>
    </row>
    <row r="88" ht="15">
      <c r="E88" s="154"/>
    </row>
    <row r="89" ht="15">
      <c r="E89" s="154" t="s">
        <v>279</v>
      </c>
    </row>
    <row r="90" ht="15">
      <c r="E90" s="154" t="s">
        <v>287</v>
      </c>
    </row>
    <row r="91" ht="15">
      <c r="E91" s="154" t="s">
        <v>288</v>
      </c>
    </row>
    <row r="92" ht="15">
      <c r="E92" s="154" t="s">
        <v>289</v>
      </c>
    </row>
    <row r="93" ht="15">
      <c r="E93" s="154" t="s">
        <v>290</v>
      </c>
    </row>
    <row r="94" ht="15">
      <c r="E94" s="159" t="s">
        <v>291</v>
      </c>
    </row>
    <row r="95" ht="15">
      <c r="E95"/>
    </row>
    <row r="96" ht="15">
      <c r="E96" s="5" t="s">
        <v>292</v>
      </c>
    </row>
    <row r="97" ht="15">
      <c r="E97" t="s">
        <v>293</v>
      </c>
    </row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</sheetData>
  <sheetProtection/>
  <hyperlinks>
    <hyperlink ref="J80" r:id="rId1" tooltip="Heat flux" display="https://en.wikipedia.org/wiki/Heat_flux"/>
    <hyperlink ref="E94" r:id="rId2" tooltip="Thermal resistance" display="https://en.wikipedia.org/wiki/Thermal_resistance"/>
    <hyperlink ref="E96" r:id="rId3" tooltip="Thermal resistance" display="https://en.wikipedia.org/wiki/Thermal_resistance"/>
  </hyperlinks>
  <printOptions/>
  <pageMargins left="0.7" right="0.7" top="0.75" bottom="0.75" header="0.3" footer="0.3"/>
  <pageSetup orientation="portrait" paperSize="9"/>
  <drawing r:id="rId14"/>
  <legacyDrawing r:id="rId13"/>
  <oleObjects>
    <oleObject progId="Equation.3" shapeId="22149810" r:id="rId4"/>
    <oleObject progId="Equation.3" shapeId="22149809" r:id="rId5"/>
    <oleObject progId="Equation.3" shapeId="22149808" r:id="rId6"/>
    <oleObject progId="Equation.3" shapeId="22149807" r:id="rId7"/>
    <oleObject progId="Equation.3" shapeId="22149806" r:id="rId8"/>
    <oleObject progId="Equation.3" shapeId="22149805" r:id="rId9"/>
    <oleObject progId="Equation.3" shapeId="22149804" r:id="rId10"/>
    <oleObject progId="Equation.3" shapeId="22149803" r:id="rId11"/>
    <oleObject progId="Equation.3" shapeId="22149802" r:id="rId1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/>
  <dimension ref="A2:X34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" width="9.57421875" style="0" customWidth="1"/>
    <col min="2" max="2" width="4.8515625" style="160" customWidth="1"/>
    <col min="3" max="3" width="17.8515625" style="0" customWidth="1"/>
    <col min="4" max="4" width="3.00390625" style="0" customWidth="1"/>
    <col min="5" max="6" width="10.28125" style="0" customWidth="1"/>
    <col min="7" max="7" width="6.140625" style="0" customWidth="1"/>
    <col min="8" max="10" width="8.7109375" style="0" customWidth="1"/>
    <col min="11" max="11" width="10.8515625" style="0" customWidth="1"/>
    <col min="12" max="14" width="8.7109375" style="0" customWidth="1"/>
    <col min="15" max="15" width="3.28125" style="0" customWidth="1"/>
    <col min="16" max="16" width="3.7109375" style="0" customWidth="1"/>
    <col min="17" max="18" width="8.7109375" style="0" customWidth="1"/>
    <col min="19" max="19" width="10.57421875" style="0" customWidth="1"/>
  </cols>
  <sheetData>
    <row r="2" spans="2:24" ht="15">
      <c r="B2" s="200" t="s">
        <v>8</v>
      </c>
      <c r="C2" s="4" t="s">
        <v>24</v>
      </c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1"/>
      <c r="P2" s="1"/>
      <c r="Q2" s="1"/>
      <c r="R2" s="1"/>
      <c r="S2" s="1"/>
      <c r="T2" s="1"/>
      <c r="U2" s="1"/>
      <c r="V2" s="1"/>
      <c r="W2" s="1"/>
      <c r="X2" s="1"/>
    </row>
    <row r="3" spans="3:24" ht="15">
      <c r="C3" s="4" t="s">
        <v>9</v>
      </c>
      <c r="E3" s="2"/>
      <c r="F3" s="1"/>
      <c r="G3" s="1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3:24" ht="15">
      <c r="C4" s="4" t="s">
        <v>10</v>
      </c>
      <c r="E4" s="2"/>
      <c r="F4" s="1"/>
      <c r="G4" s="1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5:24" ht="15">
      <c r="E5" s="2"/>
      <c r="F5" s="1"/>
      <c r="G5" s="1"/>
      <c r="H5" s="17"/>
      <c r="I5" s="1"/>
      <c r="J5" s="1"/>
      <c r="K5" s="1"/>
      <c r="L5" s="1"/>
      <c r="M5" s="1"/>
      <c r="N5" s="1"/>
      <c r="O5" s="1"/>
      <c r="P5" s="6"/>
      <c r="Q5" s="1"/>
      <c r="R5" s="1"/>
      <c r="S5" s="1"/>
      <c r="T5" s="1"/>
      <c r="U5" s="1"/>
      <c r="V5" s="1"/>
      <c r="W5" s="1"/>
      <c r="X5" s="1"/>
    </row>
    <row r="6" spans="2:24" ht="15">
      <c r="B6" s="200" t="s">
        <v>11</v>
      </c>
      <c r="C6" s="4" t="s">
        <v>12</v>
      </c>
      <c r="E6" s="2"/>
      <c r="F6" s="1"/>
      <c r="G6" s="1"/>
      <c r="H6" s="14"/>
      <c r="I6" s="1"/>
      <c r="J6" s="1"/>
      <c r="K6" s="1"/>
      <c r="L6" s="1"/>
      <c r="M6" s="1"/>
      <c r="N6" s="1"/>
      <c r="O6" s="1"/>
      <c r="P6" s="6"/>
      <c r="Q6" s="1"/>
      <c r="R6" s="1"/>
      <c r="S6" s="1"/>
      <c r="T6" s="1"/>
      <c r="U6" s="1"/>
      <c r="V6" s="1"/>
      <c r="W6" s="1"/>
      <c r="X6" s="1"/>
    </row>
    <row r="7" spans="3:24" ht="15">
      <c r="C7" s="4" t="s">
        <v>13</v>
      </c>
      <c r="E7" s="2"/>
      <c r="F7" s="1"/>
      <c r="G7" s="1"/>
      <c r="H7" s="2"/>
      <c r="I7" s="1"/>
      <c r="J7" s="1"/>
      <c r="K7" s="1"/>
      <c r="L7" s="1"/>
      <c r="M7" s="1"/>
      <c r="N7" s="1"/>
      <c r="O7" s="1"/>
      <c r="P7" s="6"/>
      <c r="Q7" s="1"/>
      <c r="R7" s="1"/>
      <c r="S7" s="1"/>
      <c r="T7" s="1"/>
      <c r="U7" s="1"/>
      <c r="V7" s="1"/>
      <c r="W7" s="1"/>
      <c r="X7" s="1"/>
    </row>
    <row r="8" spans="3:24" ht="15">
      <c r="C8" s="4" t="s">
        <v>14</v>
      </c>
      <c r="E8" s="2"/>
      <c r="F8" s="1"/>
      <c r="G8" s="1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5:24" ht="15">
      <c r="E9" s="2"/>
      <c r="F9" s="1"/>
      <c r="G9" s="1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ht="15">
      <c r="B10" s="200" t="s">
        <v>17</v>
      </c>
      <c r="C10" t="s">
        <v>25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3:24" ht="15">
      <c r="C11" s="5" t="s">
        <v>26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5:24" ht="15">
      <c r="E12" s="3"/>
      <c r="F12" s="1"/>
      <c r="G12" s="1"/>
      <c r="H12" s="2"/>
      <c r="I12" s="1"/>
      <c r="J12" s="1"/>
      <c r="K12" s="1"/>
      <c r="L12" s="18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7.25">
      <c r="B13" s="162" t="s">
        <v>15</v>
      </c>
      <c r="C13" s="143" t="s">
        <v>250</v>
      </c>
      <c r="D13" s="143"/>
      <c r="E13" s="143"/>
      <c r="F13" s="143"/>
      <c r="G13" s="143"/>
      <c r="H13" s="143"/>
      <c r="I13" s="143"/>
      <c r="J13" s="143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3:24" ht="17.25">
      <c r="C14" s="143" t="s">
        <v>251</v>
      </c>
      <c r="D14" s="143"/>
      <c r="E14" s="143"/>
      <c r="F14" s="143"/>
      <c r="G14" s="143"/>
      <c r="H14" s="143"/>
      <c r="I14" s="143"/>
      <c r="J14" s="143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3:24" ht="17.25">
      <c r="C15" s="143" t="s">
        <v>252</v>
      </c>
      <c r="D15" s="143"/>
      <c r="E15" s="23" t="s">
        <v>253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1:24" ht="15">
      <c r="A16" t="s">
        <v>255</v>
      </c>
      <c r="C16" s="24" t="s">
        <v>254</v>
      </c>
      <c r="D16" s="18"/>
      <c r="E16" s="18"/>
      <c r="F16" s="3"/>
      <c r="G16" s="18"/>
      <c r="H16" s="18"/>
      <c r="I16" s="122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17" spans="1:24" ht="15">
      <c r="A17" t="s">
        <v>0</v>
      </c>
      <c r="C17" s="144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2:24" ht="15">
      <c r="B18" s="160" t="s">
        <v>16</v>
      </c>
      <c r="C18" s="162" t="s">
        <v>300</v>
      </c>
      <c r="E18" s="3"/>
      <c r="F18" s="18"/>
      <c r="G18" s="18"/>
      <c r="H18" s="122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</row>
    <row r="19" spans="3:24" ht="15">
      <c r="C19" s="15" t="s">
        <v>274</v>
      </c>
      <c r="E19" s="3"/>
      <c r="F19" s="18"/>
      <c r="G19" s="18"/>
      <c r="H19" s="122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</row>
    <row r="20" spans="5:24" ht="15">
      <c r="E20" s="3"/>
      <c r="F20" s="18"/>
      <c r="G20" s="18"/>
      <c r="H20" s="122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spans="5:24" ht="15">
      <c r="E21" s="3"/>
      <c r="F21" s="18"/>
      <c r="G21" s="18"/>
      <c r="H21" s="122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</row>
    <row r="22" spans="5:24" ht="15">
      <c r="E22" s="3"/>
      <c r="F22" s="18"/>
      <c r="G22" s="18"/>
      <c r="H22" s="122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</row>
    <row r="23" spans="5:24" ht="15">
      <c r="E23" s="3"/>
      <c r="F23" s="18"/>
      <c r="G23" s="18"/>
      <c r="H23" s="122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4" spans="5:24" ht="15">
      <c r="E24" s="3"/>
      <c r="F24" s="18"/>
      <c r="G24" s="18"/>
      <c r="H24" s="122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</row>
    <row r="25" spans="5:24" ht="15">
      <c r="E25" s="3"/>
      <c r="F25" s="18"/>
      <c r="G25" s="18"/>
      <c r="H25" s="122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</row>
    <row r="26" spans="5:24" ht="15">
      <c r="E26" s="3"/>
      <c r="F26" s="18"/>
      <c r="G26" s="18"/>
      <c r="H26" s="122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</row>
    <row r="27" spans="5:24" ht="15">
      <c r="E27" s="3"/>
      <c r="F27" s="18"/>
      <c r="G27" s="18"/>
      <c r="H27" s="122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5:24" ht="15">
      <c r="E28" s="3"/>
      <c r="F28" s="18"/>
      <c r="G28" s="18"/>
      <c r="H28" s="122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</row>
    <row r="29" spans="5:24" ht="15">
      <c r="E29" s="3"/>
      <c r="F29" s="18"/>
      <c r="G29" s="18"/>
      <c r="H29" s="122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</row>
    <row r="30" spans="5:24" ht="15">
      <c r="E30" s="3"/>
      <c r="F30" s="18"/>
      <c r="G30" s="18"/>
      <c r="H30" s="122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</row>
    <row r="31" spans="5:24" ht="15">
      <c r="E31" s="3"/>
      <c r="F31" s="18"/>
      <c r="G31" s="18"/>
      <c r="H31" s="122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</row>
    <row r="32" spans="5:24" ht="15">
      <c r="E32" s="3"/>
      <c r="F32" s="18"/>
      <c r="G32" s="18"/>
      <c r="H32" s="122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</row>
    <row r="33" spans="5:24" ht="15">
      <c r="E33" s="3"/>
      <c r="F33" s="18"/>
      <c r="G33" s="18"/>
      <c r="H33" s="122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</row>
    <row r="34" spans="5:24" ht="15">
      <c r="E34" s="3"/>
      <c r="F34" s="18"/>
      <c r="G34" s="18"/>
      <c r="H34" s="122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</row>
  </sheetData>
  <sheetProtection/>
  <mergeCells count="1">
    <mergeCell ref="E2:N2"/>
  </mergeCells>
  <hyperlinks>
    <hyperlink ref="C11" r:id="rId1" display="http://www.ceen.unomaha.edu/solar/documents/SOL_29.pdf"/>
    <hyperlink ref="C16" r:id="rId2" display="http://www.ceen.unomaha.edu/solar/documents/sol_29.pdf       page 2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Hatch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J. Cruz</dc:creator>
  <cp:keywords/>
  <dc:description/>
  <cp:lastModifiedBy>Amadeus</cp:lastModifiedBy>
  <dcterms:created xsi:type="dcterms:W3CDTF">2011-11-16T19:42:32Z</dcterms:created>
  <dcterms:modified xsi:type="dcterms:W3CDTF">2023-03-26T13:37:51Z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